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9320" windowHeight="9735" tabRatio="921" firstSheet="8" activeTab="11"/>
  </bookViews>
  <sheets>
    <sheet name="Приложение 1 (ЦП)" sheetId="4" r:id="rId1"/>
    <sheet name="Приложение 2 (ЭС)" sheetId="15" r:id="rId2"/>
    <sheet name="Приложение 3 (ТС)" sheetId="21" r:id="rId3"/>
    <sheet name="Приложение 4 (ВС)" sheetId="22" r:id="rId4"/>
    <sheet name="Приложение 5 (ВО)" sheetId="23" r:id="rId5"/>
    <sheet name="Приложение 7 (УТБО)" sheetId="24" r:id="rId6"/>
    <sheet name="Приложение 8 (ЭМ)" sheetId="25" r:id="rId7"/>
    <sheet name="Приложение 6 (ГС)" sheetId="19" r:id="rId8"/>
    <sheet name="Показатели спроса" sheetId="27" r:id="rId9"/>
    <sheet name="Общая программа проектов" sheetId="26" r:id="rId10"/>
    <sheet name="Совокупные потребности" sheetId="33" r:id="rId11"/>
    <sheet name="Финансирование" sheetId="29" r:id="rId12"/>
    <sheet name="ТАРИФЫ" sheetId="28" r:id="rId13"/>
    <sheet name="Расходы на ком. услуги" sheetId="30" r:id="rId14"/>
    <sheet name="Доходы населения" sheetId="32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 localSheetId="5">#REF!</definedName>
    <definedName name="\m" localSheetId="6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 localSheetId="5">#REF!</definedName>
    <definedName name="\o" localSheetId="6">#REF!</definedName>
    <definedName name="\o">#REF!</definedName>
    <definedName name="_inf2007" localSheetId="2">#REF!</definedName>
    <definedName name="_inf2007" localSheetId="3">#REF!</definedName>
    <definedName name="_inf2007" localSheetId="4">#REF!</definedName>
    <definedName name="_inf2007" localSheetId="5">#REF!</definedName>
    <definedName name="_inf2007" localSheetId="6">#REF!</definedName>
    <definedName name="_inf2007">#REF!</definedName>
    <definedName name="_inf2008" localSheetId="2">#REF!</definedName>
    <definedName name="_inf2008" localSheetId="3">#REF!</definedName>
    <definedName name="_inf2008" localSheetId="4">#REF!</definedName>
    <definedName name="_inf2008" localSheetId="5">#REF!</definedName>
    <definedName name="_inf2008" localSheetId="6">#REF!</definedName>
    <definedName name="_inf2008">#REF!</definedName>
    <definedName name="_inf2009" localSheetId="2">#REF!</definedName>
    <definedName name="_inf2009" localSheetId="3">#REF!</definedName>
    <definedName name="_inf2009" localSheetId="4">#REF!</definedName>
    <definedName name="_inf2009" localSheetId="5">#REF!</definedName>
    <definedName name="_inf2009" localSheetId="6">#REF!</definedName>
    <definedName name="_inf2009">#REF!</definedName>
    <definedName name="_inf2010" localSheetId="2">#REF!</definedName>
    <definedName name="_inf2010" localSheetId="3">#REF!</definedName>
    <definedName name="_inf2010" localSheetId="4">#REF!</definedName>
    <definedName name="_inf2010" localSheetId="5">#REF!</definedName>
    <definedName name="_inf2010" localSheetId="6">#REF!</definedName>
    <definedName name="_inf2010">#REF!</definedName>
    <definedName name="_inf2011" localSheetId="2">#REF!</definedName>
    <definedName name="_inf2011" localSheetId="3">#REF!</definedName>
    <definedName name="_inf2011" localSheetId="4">#REF!</definedName>
    <definedName name="_inf2011" localSheetId="5">#REF!</definedName>
    <definedName name="_inf2011" localSheetId="6">#REF!</definedName>
    <definedName name="_inf2011">#REF!</definedName>
    <definedName name="_inf2012" localSheetId="2">#REF!</definedName>
    <definedName name="_inf2012" localSheetId="3">#REF!</definedName>
    <definedName name="_inf2012" localSheetId="4">#REF!</definedName>
    <definedName name="_inf2012" localSheetId="5">#REF!</definedName>
    <definedName name="_inf2012" localSheetId="6">#REF!</definedName>
    <definedName name="_inf2012">#REF!</definedName>
    <definedName name="_inf2013" localSheetId="2">#REF!</definedName>
    <definedName name="_inf2013" localSheetId="3">#REF!</definedName>
    <definedName name="_inf2013" localSheetId="4">#REF!</definedName>
    <definedName name="_inf2013" localSheetId="5">#REF!</definedName>
    <definedName name="_inf2013" localSheetId="6">#REF!</definedName>
    <definedName name="_inf2013">#REF!</definedName>
    <definedName name="_inf2014" localSheetId="2">#REF!</definedName>
    <definedName name="_inf2014" localSheetId="3">#REF!</definedName>
    <definedName name="_inf2014" localSheetId="4">#REF!</definedName>
    <definedName name="_inf2014" localSheetId="5">#REF!</definedName>
    <definedName name="_inf2014" localSheetId="6">#REF!</definedName>
    <definedName name="_inf2014">#REF!</definedName>
    <definedName name="_inf2015" localSheetId="2">#REF!</definedName>
    <definedName name="_inf2015" localSheetId="3">#REF!</definedName>
    <definedName name="_inf2015" localSheetId="4">#REF!</definedName>
    <definedName name="_inf2015" localSheetId="5">#REF!</definedName>
    <definedName name="_inf2015" localSheetId="6">#REF!</definedName>
    <definedName name="_inf2015">#REF!</definedName>
    <definedName name="_mo1" localSheetId="2">[1]Титульный!#REF!</definedName>
    <definedName name="_mo1" localSheetId="3">[1]Титульный!#REF!</definedName>
    <definedName name="_mo1" localSheetId="4">[1]Титульный!#REF!</definedName>
    <definedName name="_mo1" localSheetId="5">[1]Титульный!#REF!</definedName>
    <definedName name="_mo1" localSheetId="6">[1]Титульный!#REF!</definedName>
    <definedName name="_mo1">[1]Титульный!#REF!</definedName>
    <definedName name="_mo2">[1]Титульный!$G$15</definedName>
    <definedName name="_SP1" localSheetId="2">[2]FES!#REF!</definedName>
    <definedName name="_SP1" localSheetId="3">[2]FES!#REF!</definedName>
    <definedName name="_SP1" localSheetId="4">[2]FES!#REF!</definedName>
    <definedName name="_SP1" localSheetId="5">[2]FES!#REF!</definedName>
    <definedName name="_SP1" localSheetId="6">[2]FES!#REF!</definedName>
    <definedName name="_SP1">[2]FES!#REF!</definedName>
    <definedName name="_SP10" localSheetId="2">[2]FES!#REF!</definedName>
    <definedName name="_SP10" localSheetId="3">[2]FES!#REF!</definedName>
    <definedName name="_SP10" localSheetId="4">[2]FES!#REF!</definedName>
    <definedName name="_SP10" localSheetId="5">[2]FES!#REF!</definedName>
    <definedName name="_SP10" localSheetId="6">[2]FES!#REF!</definedName>
    <definedName name="_SP10">[2]FES!#REF!</definedName>
    <definedName name="_SP11" localSheetId="2">[2]FES!#REF!</definedName>
    <definedName name="_SP11" localSheetId="3">[2]FES!#REF!</definedName>
    <definedName name="_SP11" localSheetId="4">[2]FES!#REF!</definedName>
    <definedName name="_SP11" localSheetId="5">[2]FES!#REF!</definedName>
    <definedName name="_SP11" localSheetId="6">[2]FES!#REF!</definedName>
    <definedName name="_SP11">[2]FES!#REF!</definedName>
    <definedName name="_SP12" localSheetId="2">[2]FES!#REF!</definedName>
    <definedName name="_SP12" localSheetId="3">[2]FES!#REF!</definedName>
    <definedName name="_SP12" localSheetId="4">[2]FES!#REF!</definedName>
    <definedName name="_SP12" localSheetId="5">[2]FES!#REF!</definedName>
    <definedName name="_SP12" localSheetId="6">[2]FES!#REF!</definedName>
    <definedName name="_SP12">[2]FES!#REF!</definedName>
    <definedName name="_SP13" localSheetId="2">[2]FES!#REF!</definedName>
    <definedName name="_SP13" localSheetId="3">[2]FES!#REF!</definedName>
    <definedName name="_SP13" localSheetId="4">[2]FES!#REF!</definedName>
    <definedName name="_SP13" localSheetId="5">[2]FES!#REF!</definedName>
    <definedName name="_SP13" localSheetId="6">[2]FES!#REF!</definedName>
    <definedName name="_SP13">[2]FES!#REF!</definedName>
    <definedName name="_SP14" localSheetId="2">[2]FES!#REF!</definedName>
    <definedName name="_SP14" localSheetId="3">[2]FES!#REF!</definedName>
    <definedName name="_SP14" localSheetId="4">[2]FES!#REF!</definedName>
    <definedName name="_SP14" localSheetId="5">[2]FES!#REF!</definedName>
    <definedName name="_SP14" localSheetId="6">[2]FES!#REF!</definedName>
    <definedName name="_SP14">[2]FES!#REF!</definedName>
    <definedName name="_SP15" localSheetId="2">[2]FES!#REF!</definedName>
    <definedName name="_SP15" localSheetId="3">[2]FES!#REF!</definedName>
    <definedName name="_SP15" localSheetId="4">[2]FES!#REF!</definedName>
    <definedName name="_SP15" localSheetId="5">[2]FES!#REF!</definedName>
    <definedName name="_SP15" localSheetId="6">[2]FES!#REF!</definedName>
    <definedName name="_SP15">[2]FES!#REF!</definedName>
    <definedName name="_SP16" localSheetId="2">[2]FES!#REF!</definedName>
    <definedName name="_SP16" localSheetId="3">[2]FES!#REF!</definedName>
    <definedName name="_SP16" localSheetId="4">[2]FES!#REF!</definedName>
    <definedName name="_SP16" localSheetId="5">[2]FES!#REF!</definedName>
    <definedName name="_SP16" localSheetId="6">[2]FES!#REF!</definedName>
    <definedName name="_SP16">[2]FES!#REF!</definedName>
    <definedName name="_SP17" localSheetId="2">[2]FES!#REF!</definedName>
    <definedName name="_SP17" localSheetId="3">[2]FES!#REF!</definedName>
    <definedName name="_SP17" localSheetId="4">[2]FES!#REF!</definedName>
    <definedName name="_SP17" localSheetId="5">[2]FES!#REF!</definedName>
    <definedName name="_SP17" localSheetId="6">[2]FES!#REF!</definedName>
    <definedName name="_SP17">[2]FES!#REF!</definedName>
    <definedName name="_SP18" localSheetId="2">[2]FES!#REF!</definedName>
    <definedName name="_SP18" localSheetId="3">[2]FES!#REF!</definedName>
    <definedName name="_SP18" localSheetId="4">[2]FES!#REF!</definedName>
    <definedName name="_SP18" localSheetId="5">[2]FES!#REF!</definedName>
    <definedName name="_SP18" localSheetId="6">[2]FES!#REF!</definedName>
    <definedName name="_SP18">[2]FES!#REF!</definedName>
    <definedName name="_SP19" localSheetId="2">[2]FES!#REF!</definedName>
    <definedName name="_SP19" localSheetId="3">[2]FES!#REF!</definedName>
    <definedName name="_SP19" localSheetId="4">[2]FES!#REF!</definedName>
    <definedName name="_SP19" localSheetId="5">[2]FES!#REF!</definedName>
    <definedName name="_SP19" localSheetId="6">[2]FES!#REF!</definedName>
    <definedName name="_SP19">[2]FES!#REF!</definedName>
    <definedName name="_SP2" localSheetId="2">[2]FES!#REF!</definedName>
    <definedName name="_SP2" localSheetId="3">[2]FES!#REF!</definedName>
    <definedName name="_SP2" localSheetId="4">[2]FES!#REF!</definedName>
    <definedName name="_SP2" localSheetId="5">[2]FES!#REF!</definedName>
    <definedName name="_SP2" localSheetId="6">[2]FES!#REF!</definedName>
    <definedName name="_SP2">[2]FES!#REF!</definedName>
    <definedName name="_SP20" localSheetId="2">[2]FES!#REF!</definedName>
    <definedName name="_SP20" localSheetId="3">[2]FES!#REF!</definedName>
    <definedName name="_SP20" localSheetId="4">[2]FES!#REF!</definedName>
    <definedName name="_SP20" localSheetId="5">[2]FES!#REF!</definedName>
    <definedName name="_SP20" localSheetId="6">[2]FES!#REF!</definedName>
    <definedName name="_SP20">[2]FES!#REF!</definedName>
    <definedName name="_SP3" localSheetId="2">[2]FES!#REF!</definedName>
    <definedName name="_SP3" localSheetId="3">[2]FES!#REF!</definedName>
    <definedName name="_SP3" localSheetId="4">[2]FES!#REF!</definedName>
    <definedName name="_SP3" localSheetId="5">[2]FES!#REF!</definedName>
    <definedName name="_SP3" localSheetId="6">[2]FES!#REF!</definedName>
    <definedName name="_SP3">[2]FES!#REF!</definedName>
    <definedName name="_SP4" localSheetId="2">[2]FES!#REF!</definedName>
    <definedName name="_SP4" localSheetId="3">[2]FES!#REF!</definedName>
    <definedName name="_SP4" localSheetId="4">[2]FES!#REF!</definedName>
    <definedName name="_SP4" localSheetId="5">[2]FES!#REF!</definedName>
    <definedName name="_SP4" localSheetId="6">[2]FES!#REF!</definedName>
    <definedName name="_SP4">[2]FES!#REF!</definedName>
    <definedName name="_SP5" localSheetId="2">[2]FES!#REF!</definedName>
    <definedName name="_SP5" localSheetId="3">[2]FES!#REF!</definedName>
    <definedName name="_SP5" localSheetId="4">[2]FES!#REF!</definedName>
    <definedName name="_SP5" localSheetId="5">[2]FES!#REF!</definedName>
    <definedName name="_SP5" localSheetId="6">[2]FES!#REF!</definedName>
    <definedName name="_SP5">[2]FES!#REF!</definedName>
    <definedName name="_SP7" localSheetId="2">[2]FES!#REF!</definedName>
    <definedName name="_SP7" localSheetId="3">[2]FES!#REF!</definedName>
    <definedName name="_SP7" localSheetId="4">[2]FES!#REF!</definedName>
    <definedName name="_SP7" localSheetId="5">[2]FES!#REF!</definedName>
    <definedName name="_SP7" localSheetId="6">[2]FES!#REF!</definedName>
    <definedName name="_SP7">[2]FES!#REF!</definedName>
    <definedName name="_SP8" localSheetId="2">[2]FES!#REF!</definedName>
    <definedName name="_SP8" localSheetId="3">[2]FES!#REF!</definedName>
    <definedName name="_SP8" localSheetId="4">[2]FES!#REF!</definedName>
    <definedName name="_SP8" localSheetId="5">[2]FES!#REF!</definedName>
    <definedName name="_SP8" localSheetId="6">[2]FES!#REF!</definedName>
    <definedName name="_SP8">[2]FES!#REF!</definedName>
    <definedName name="_SP9" localSheetId="2">[2]FES!#REF!</definedName>
    <definedName name="_SP9" localSheetId="3">[2]FES!#REF!</definedName>
    <definedName name="_SP9" localSheetId="4">[2]FES!#REF!</definedName>
    <definedName name="_SP9" localSheetId="5">[2]FES!#REF!</definedName>
    <definedName name="_SP9" localSheetId="6">[2]FES!#REF!</definedName>
    <definedName name="_SP9">[2]FES!#REF!</definedName>
    <definedName name="Beg_Bal" localSheetId="2">#REF!</definedName>
    <definedName name="Beg_Bal" localSheetId="3">#REF!</definedName>
    <definedName name="Beg_Bal" localSheetId="4">#REF!</definedName>
    <definedName name="Beg_Bal" localSheetId="5">#REF!</definedName>
    <definedName name="Beg_Bal" localSheetId="6">#REF!</definedName>
    <definedName name="Beg_Bal">#REF!</definedName>
    <definedName name="CompOt">[0]!CompOt</definedName>
    <definedName name="CompRas">[0]!CompRas</definedName>
    <definedName name="CompRas1">[0]!CompRas1</definedName>
    <definedName name="Comput">[0]!Comput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dhsdfjf" localSheetId="2">#REF!</definedName>
    <definedName name="dhsdfjf" localSheetId="3">#REF!</definedName>
    <definedName name="dhsdfjf" localSheetId="4">#REF!</definedName>
    <definedName name="dhsdfjf" localSheetId="5">#REF!</definedName>
    <definedName name="dhsdfjf" localSheetId="6">#REF!</definedName>
    <definedName name="dhsdfjf">#REF!</definedName>
    <definedName name="End_Bal" localSheetId="2">#REF!</definedName>
    <definedName name="End_Bal" localSheetId="3">#REF!</definedName>
    <definedName name="End_Bal" localSheetId="4">#REF!</definedName>
    <definedName name="End_Bal" localSheetId="5">#REF!</definedName>
    <definedName name="End_Bal" localSheetId="6">#REF!</definedName>
    <definedName name="End_Bal">#REF!</definedName>
    <definedName name="ew">[0]!ew</definedName>
    <definedName name="Excel_BuiltIn_Database" localSheetId="2">#REF!</definedName>
    <definedName name="Excel_BuiltIn_Database" localSheetId="3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3" localSheetId="2">#REF!</definedName>
    <definedName name="Excel_BuiltIn_Database_13" localSheetId="3">#REF!</definedName>
    <definedName name="Excel_BuiltIn_Database_13" localSheetId="4">#REF!</definedName>
    <definedName name="Excel_BuiltIn_Database_13" localSheetId="5">#REF!</definedName>
    <definedName name="Excel_BuiltIn_Database_13" localSheetId="6">#REF!</definedName>
    <definedName name="Excel_BuiltIn_Database_13">#REF!</definedName>
    <definedName name="Excel_BuiltIn_Database_15" localSheetId="2">#REF!</definedName>
    <definedName name="Excel_BuiltIn_Database_15" localSheetId="3">#REF!</definedName>
    <definedName name="Excel_BuiltIn_Database_15" localSheetId="4">#REF!</definedName>
    <definedName name="Excel_BuiltIn_Database_15" localSheetId="5">#REF!</definedName>
    <definedName name="Excel_BuiltIn_Database_15" localSheetId="6">#REF!</definedName>
    <definedName name="Excel_BuiltIn_Database_15">#REF!</definedName>
    <definedName name="Excel_BuiltIn_Database_16" localSheetId="2">#REF!</definedName>
    <definedName name="Excel_BuiltIn_Database_16" localSheetId="3">#REF!</definedName>
    <definedName name="Excel_BuiltIn_Database_16" localSheetId="4">#REF!</definedName>
    <definedName name="Excel_BuiltIn_Database_16" localSheetId="5">#REF!</definedName>
    <definedName name="Excel_BuiltIn_Database_16" localSheetId="6">#REF!</definedName>
    <definedName name="Excel_BuiltIn_Database_16">#REF!</definedName>
    <definedName name="Excel_BuiltIn_Database_19" localSheetId="2">#REF!</definedName>
    <definedName name="Excel_BuiltIn_Database_19" localSheetId="3">#REF!</definedName>
    <definedName name="Excel_BuiltIn_Database_19" localSheetId="4">#REF!</definedName>
    <definedName name="Excel_BuiltIn_Database_19" localSheetId="5">#REF!</definedName>
    <definedName name="Excel_BuiltIn_Database_19" localSheetId="6">#REF!</definedName>
    <definedName name="Excel_BuiltIn_Database_19">#REF!</definedName>
    <definedName name="Excel_BuiltIn_Database_20" localSheetId="2">#REF!</definedName>
    <definedName name="Excel_BuiltIn_Database_20" localSheetId="3">#REF!</definedName>
    <definedName name="Excel_BuiltIn_Database_20" localSheetId="4">#REF!</definedName>
    <definedName name="Excel_BuiltIn_Database_20" localSheetId="5">#REF!</definedName>
    <definedName name="Excel_BuiltIn_Database_20" localSheetId="6">#REF!</definedName>
    <definedName name="Excel_BuiltIn_Database_20">#REF!</definedName>
    <definedName name="Excel_BuiltIn_Database_21" localSheetId="2">#REF!</definedName>
    <definedName name="Excel_BuiltIn_Database_21" localSheetId="3">#REF!</definedName>
    <definedName name="Excel_BuiltIn_Database_21" localSheetId="4">#REF!</definedName>
    <definedName name="Excel_BuiltIn_Database_21" localSheetId="5">#REF!</definedName>
    <definedName name="Excel_BuiltIn_Database_21" localSheetId="6">#REF!</definedName>
    <definedName name="Excel_BuiltIn_Database_21">#REF!</definedName>
    <definedName name="Excel_BuiltIn_Database_22" localSheetId="2">#REF!</definedName>
    <definedName name="Excel_BuiltIn_Database_22" localSheetId="3">#REF!</definedName>
    <definedName name="Excel_BuiltIn_Database_22" localSheetId="4">#REF!</definedName>
    <definedName name="Excel_BuiltIn_Database_22" localSheetId="5">#REF!</definedName>
    <definedName name="Excel_BuiltIn_Database_22" localSheetId="6">#REF!</definedName>
    <definedName name="Excel_BuiltIn_Database_22">#REF!</definedName>
    <definedName name="Excel_BuiltIn_Database_23" localSheetId="2">#REF!</definedName>
    <definedName name="Excel_BuiltIn_Database_23" localSheetId="3">#REF!</definedName>
    <definedName name="Excel_BuiltIn_Database_23" localSheetId="4">#REF!</definedName>
    <definedName name="Excel_BuiltIn_Database_23" localSheetId="5">#REF!</definedName>
    <definedName name="Excel_BuiltIn_Database_23" localSheetId="6">#REF!</definedName>
    <definedName name="Excel_BuiltIn_Database_23">#REF!</definedName>
    <definedName name="Excel_BuiltIn_Database_28" localSheetId="2">#REF!</definedName>
    <definedName name="Excel_BuiltIn_Database_28" localSheetId="3">#REF!</definedName>
    <definedName name="Excel_BuiltIn_Database_28" localSheetId="4">#REF!</definedName>
    <definedName name="Excel_BuiltIn_Database_28" localSheetId="5">#REF!</definedName>
    <definedName name="Excel_BuiltIn_Database_28" localSheetId="6">#REF!</definedName>
    <definedName name="Excel_BuiltIn_Database_28">#REF!</definedName>
    <definedName name="Excel_BuiltIn_Database_4" localSheetId="2">#REF!</definedName>
    <definedName name="Excel_BuiltIn_Database_4" localSheetId="3">#REF!</definedName>
    <definedName name="Excel_BuiltIn_Database_4" localSheetId="4">#REF!</definedName>
    <definedName name="Excel_BuiltIn_Database_4" localSheetId="5">#REF!</definedName>
    <definedName name="Excel_BuiltIn_Database_4" localSheetId="6">#REF!</definedName>
    <definedName name="Excel_BuiltIn_Database_4">#REF!</definedName>
    <definedName name="Excel_BuiltIn_Database_5" localSheetId="2">#REF!</definedName>
    <definedName name="Excel_BuiltIn_Database_5" localSheetId="3">#REF!</definedName>
    <definedName name="Excel_BuiltIn_Database_5" localSheetId="4">#REF!</definedName>
    <definedName name="Excel_BuiltIn_Database_5" localSheetId="5">#REF!</definedName>
    <definedName name="Excel_BuiltIn_Database_5" localSheetId="6">#REF!</definedName>
    <definedName name="Excel_BuiltIn_Database_5">#REF!</definedName>
    <definedName name="Excel_BuiltIn_Database_6" localSheetId="2">#REF!</definedName>
    <definedName name="Excel_BuiltIn_Database_6" localSheetId="3">#REF!</definedName>
    <definedName name="Excel_BuiltIn_Database_6" localSheetId="4">#REF!</definedName>
    <definedName name="Excel_BuiltIn_Database_6" localSheetId="5">#REF!</definedName>
    <definedName name="Excel_BuiltIn_Database_6" localSheetId="6">#REF!</definedName>
    <definedName name="Excel_BuiltIn_Database_6">#REF!</definedName>
    <definedName name="Excel_BuiltIn_Database_7" localSheetId="2">#REF!</definedName>
    <definedName name="Excel_BuiltIn_Database_7" localSheetId="3">#REF!</definedName>
    <definedName name="Excel_BuiltIn_Database_7" localSheetId="4">#REF!</definedName>
    <definedName name="Excel_BuiltIn_Database_7" localSheetId="5">#REF!</definedName>
    <definedName name="Excel_BuiltIn_Database_7" localSheetId="6">#REF!</definedName>
    <definedName name="Excel_BuiltIn_Database_7">#REF!</definedName>
    <definedName name="Excel_BuiltIn_Database_8" localSheetId="2">#REF!</definedName>
    <definedName name="Excel_BuiltIn_Database_8" localSheetId="3">#REF!</definedName>
    <definedName name="Excel_BuiltIn_Database_8" localSheetId="4">#REF!</definedName>
    <definedName name="Excel_BuiltIn_Database_8" localSheetId="5">#REF!</definedName>
    <definedName name="Excel_BuiltIn_Database_8" localSheetId="6">#REF!</definedName>
    <definedName name="Excel_BuiltIn_Database_8">#REF!</definedName>
    <definedName name="Extra_Pay" localSheetId="2">#REF!</definedName>
    <definedName name="Extra_Pay" localSheetId="3">#REF!</definedName>
    <definedName name="Extra_Pay" localSheetId="4">#REF!</definedName>
    <definedName name="Extra_Pay" localSheetId="5">#REF!</definedName>
    <definedName name="Extra_Pay" localSheetId="6">#REF!</definedName>
    <definedName name="Extra_Pay">#REF!</definedName>
    <definedName name="f" localSheetId="2">[2]FES!#REF!</definedName>
    <definedName name="f" localSheetId="3">[2]FES!#REF!</definedName>
    <definedName name="f" localSheetId="4">[2]FES!#REF!</definedName>
    <definedName name="f" localSheetId="5">[2]FES!#REF!</definedName>
    <definedName name="f" localSheetId="6">[2]FES!#REF!</definedName>
    <definedName name="f">[2]FES!#REF!</definedName>
    <definedName name="fg">[0]!fg</definedName>
    <definedName name="Full_Print" localSheetId="2">#REF!</definedName>
    <definedName name="Full_Print" localSheetId="3">#REF!</definedName>
    <definedName name="Full_Print" localSheetId="4">#REF!</definedName>
    <definedName name="Full_Print" localSheetId="5">#REF!</definedName>
    <definedName name="Full_Print" localSheetId="6">#REF!</definedName>
    <definedName name="Full_Print">#REF!</definedName>
    <definedName name="god">[1]Титульный!$F$9</definedName>
    <definedName name="Header_Row" localSheetId="2">ROW(#REF!)</definedName>
    <definedName name="Header_Row" localSheetId="3">ROW(#REF!)</definedName>
    <definedName name="Header_Row" localSheetId="4">ROW(#REF!)</definedName>
    <definedName name="Header_Row" localSheetId="5">ROW(#REF!)</definedName>
    <definedName name="Header_Row" localSheetId="6">ROW(#REF!)</definedName>
    <definedName name="Header_Row">ROW(#REF!)</definedName>
    <definedName name="inn">[1]Титульный!$G$12</definedName>
    <definedName name="Int" localSheetId="2">#REF!</definedName>
    <definedName name="Int" localSheetId="3">#REF!</definedName>
    <definedName name="Int" localSheetId="4">#REF!</definedName>
    <definedName name="Int" localSheetId="5">#REF!</definedName>
    <definedName name="Int" localSheetId="6">#REF!</definedName>
    <definedName name="Int">#REF!</definedName>
    <definedName name="Interest_Rate" localSheetId="2">#REF!</definedName>
    <definedName name="Interest_Rate" localSheetId="3">#REF!</definedName>
    <definedName name="Interest_Rate" localSheetId="4">#REF!</definedName>
    <definedName name="Interest_Rate" localSheetId="5">#REF!</definedName>
    <definedName name="Interest_Rate" localSheetId="6">#REF!</definedName>
    <definedName name="Interest_Rate">#REF!</definedName>
    <definedName name="k">[0]!k</definedName>
    <definedName name="Last_Row" localSheetId="2">IF('Приложение 3 (ТС)'!Values_Entered,'Приложение 3 (ТС)'!Header_Row+'Приложение 3 (ТС)'!Number_of_Payments,'Приложение 3 (ТС)'!Header_Row)</definedName>
    <definedName name="Last_Row" localSheetId="3">IF('Приложение 4 (ВС)'!Values_Entered,'Приложение 4 (ВС)'!Header_Row+'Приложение 4 (ВС)'!Number_of_Payments,'Приложение 4 (ВС)'!Header_Row)</definedName>
    <definedName name="Last_Row" localSheetId="4">IF('Приложение 5 (ВО)'!Values_Entered,'Приложение 5 (ВО)'!Header_Row+'Приложение 5 (ВО)'!Number_of_Payments,'Приложение 5 (ВО)'!Header_Row)</definedName>
    <definedName name="Last_Row" localSheetId="5">IF('Приложение 7 (УТБО)'!Values_Entered,'Приложение 7 (УТБО)'!Header_Row+'Приложение 7 (УТБО)'!Number_of_Payments,'Приложение 7 (УТБО)'!Header_Row)</definedName>
    <definedName name="Last_Row" localSheetId="6">IF('Приложение 8 (ЭМ)'!Values_Entered,'Приложение 8 (ЭМ)'!Header_Row+'Приложение 8 (ЭМ)'!Number_of_Payments,'Приложение 8 (ЭМ)'!Header_Row)</definedName>
    <definedName name="Last_Row">IF([0]!Values_Entered,Header_Row+[0]!Number_of_Payments,Header_Row)</definedName>
    <definedName name="Loan_Amount" localSheetId="2">#REF!</definedName>
    <definedName name="Loan_Amount" localSheetId="3">#REF!</definedName>
    <definedName name="Loan_Amount" localSheetId="4">#REF!</definedName>
    <definedName name="Loan_Amount" localSheetId="5">#REF!</definedName>
    <definedName name="Loan_Amount" localSheetId="6">#REF!</definedName>
    <definedName name="Loan_Amount">#REF!</definedName>
    <definedName name="Loan_Start" localSheetId="2">#REF!</definedName>
    <definedName name="Loan_Start" localSheetId="3">#REF!</definedName>
    <definedName name="Loan_Start" localSheetId="4">#REF!</definedName>
    <definedName name="Loan_Start" localSheetId="5">#REF!</definedName>
    <definedName name="Loan_Start" localSheetId="6">#REF!</definedName>
    <definedName name="Loan_Start">#REF!</definedName>
    <definedName name="Loan_Years" localSheetId="2">#REF!</definedName>
    <definedName name="Loan_Years" localSheetId="3">#REF!</definedName>
    <definedName name="Loan_Years" localSheetId="4">#REF!</definedName>
    <definedName name="Loan_Years" localSheetId="5">#REF!</definedName>
    <definedName name="Loan_Years" localSheetId="6">#REF!</definedName>
    <definedName name="Loan_Years">#REF!</definedName>
    <definedName name="Num_Pmt_Per_Year" localSheetId="2">#REF!</definedName>
    <definedName name="Num_Pmt_Per_Year" localSheetId="3">#REF!</definedName>
    <definedName name="Num_Pmt_Per_Year" localSheetId="4">#REF!</definedName>
    <definedName name="Num_Pmt_Per_Year" localSheetId="5">#REF!</definedName>
    <definedName name="Num_Pmt_Per_Year" localSheetId="6">#REF!</definedName>
    <definedName name="Num_Pmt_Per_Year">#REF!</definedName>
    <definedName name="Number_of_Payments" localSheetId="2">MATCH(0.01,'Приложение 3 (ТС)'!End_Bal,-1)+1</definedName>
    <definedName name="Number_of_Payments" localSheetId="3">MATCH(0.01,'Приложение 4 (ВС)'!End_Bal,-1)+1</definedName>
    <definedName name="Number_of_Payments" localSheetId="4">MATCH(0.01,'Приложение 5 (ВО)'!End_Bal,-1)+1</definedName>
    <definedName name="Number_of_Payments" localSheetId="5">MATCH(0.01,'Приложение 7 (УТБО)'!End_Bal,-1)+1</definedName>
    <definedName name="Number_of_Payments" localSheetId="6">MATCH(0.01,'Приложение 8 (ЭМ)'!End_Bal,-1)+1</definedName>
    <definedName name="Number_of_Payments">MATCH(0.01,End_Bal,-1)+1</definedName>
    <definedName name="oktmo1" localSheetId="2">[1]Титульный!#REF!</definedName>
    <definedName name="oktmo1" localSheetId="3">[1]Титульный!#REF!</definedName>
    <definedName name="oktmo1" localSheetId="4">[1]Титульный!#REF!</definedName>
    <definedName name="oktmo1" localSheetId="5">[1]Титульный!#REF!</definedName>
    <definedName name="oktmo1" localSheetId="6">[1]Титульный!#REF!</definedName>
    <definedName name="oktmo1">[1]Титульный!#REF!</definedName>
    <definedName name="oktmo2" localSheetId="2">[1]Титульный!#REF!</definedName>
    <definedName name="oktmo2" localSheetId="3">[1]Титульный!#REF!</definedName>
    <definedName name="oktmo2" localSheetId="4">[1]Титульный!#REF!</definedName>
    <definedName name="oktmo2" localSheetId="5">[1]Титульный!#REF!</definedName>
    <definedName name="oktmo2" localSheetId="6">[1]Титульный!#REF!</definedName>
    <definedName name="oktmo2">[1]Титульный!#REF!</definedName>
    <definedName name="org">[1]Титульный!$G$11</definedName>
    <definedName name="P1_ESO_PROT" localSheetId="2" hidden="1">#REF!,#REF!,#REF!,#REF!,#REF!,#REF!,#REF!,#REF!</definedName>
    <definedName name="P1_ESO_PROT" localSheetId="3" hidden="1">#REF!,#REF!,#REF!,#REF!,#REF!,#REF!,#REF!,#REF!</definedName>
    <definedName name="P1_ESO_PROT" localSheetId="4" hidden="1">#REF!,#REF!,#REF!,#REF!,#REF!,#REF!,#REF!,#REF!</definedName>
    <definedName name="P1_ESO_PROT" localSheetId="5" hidden="1">#REF!,#REF!,#REF!,#REF!,#REF!,#REF!,#REF!,#REF!</definedName>
    <definedName name="P1_ESO_PROT" localSheetId="6" hidden="1">#REF!,#REF!,#REF!,#REF!,#REF!,#REF!,#REF!,#REF!</definedName>
    <definedName name="P1_ESO_PROT" hidden="1">#REF!,#REF!,#REF!,#REF!,#REF!,#REF!,#REF!,#REF!</definedName>
    <definedName name="P1_SBT_PROT" localSheetId="2" hidden="1">#REF!,#REF!,#REF!,#REF!,#REF!,#REF!,#REF!</definedName>
    <definedName name="P1_SBT_PROT" localSheetId="3" hidden="1">#REF!,#REF!,#REF!,#REF!,#REF!,#REF!,#REF!</definedName>
    <definedName name="P1_SBT_PROT" localSheetId="4" hidden="1">#REF!,#REF!,#REF!,#REF!,#REF!,#REF!,#REF!</definedName>
    <definedName name="P1_SBT_PROT" localSheetId="5" hidden="1">#REF!,#REF!,#REF!,#REF!,#REF!,#REF!,#REF!</definedName>
    <definedName name="P1_SBT_PROT" localSheetId="6" hidden="1">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localSheetId="2" hidden="1">#REF!,#REF!,#REF!,#REF!,#REF!,#REF!</definedName>
    <definedName name="P1_SCOPE_FLOAD" localSheetId="3" hidden="1">#REF!,#REF!,#REF!,#REF!,#REF!,#REF!</definedName>
    <definedName name="P1_SCOPE_FLOAD" localSheetId="4" hidden="1">#REF!,#REF!,#REF!,#REF!,#REF!,#REF!</definedName>
    <definedName name="P1_SCOPE_FLOAD" localSheetId="5" hidden="1">#REF!,#REF!,#REF!,#REF!,#REF!,#REF!</definedName>
    <definedName name="P1_SCOPE_FLOAD" localSheetId="6" hidden="1">#REF!,#REF!,#REF!,#REF!,#REF!,#REF!</definedName>
    <definedName name="P1_SCOPE_FLOAD" hidden="1">#REF!,#REF!,#REF!,#REF!,#REF!,#REF!</definedName>
    <definedName name="P1_SCOPE_FRML" localSheetId="2" hidden="1">#REF!,#REF!,#REF!,#REF!,#REF!,#REF!</definedName>
    <definedName name="P1_SCOPE_FRML" localSheetId="3" hidden="1">#REF!,#REF!,#REF!,#REF!,#REF!,#REF!</definedName>
    <definedName name="P1_SCOPE_FRML" localSheetId="4" hidden="1">#REF!,#REF!,#REF!,#REF!,#REF!,#REF!</definedName>
    <definedName name="P1_SCOPE_FRML" localSheetId="5" hidden="1">#REF!,#REF!,#REF!,#REF!,#REF!,#REF!</definedName>
    <definedName name="P1_SCOPE_FRML" localSheetId="6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localSheetId="2" hidden="1">#REF!,#REF!,#REF!,#REF!,#REF!,#REF!,#REF!</definedName>
    <definedName name="P1_SCOPE_SV_LD" localSheetId="3" hidden="1">#REF!,#REF!,#REF!,#REF!,#REF!,#REF!,#REF!</definedName>
    <definedName name="P1_SCOPE_SV_LD" localSheetId="4" hidden="1">#REF!,#REF!,#REF!,#REF!,#REF!,#REF!,#REF!</definedName>
    <definedName name="P1_SCOPE_SV_LD" localSheetId="5" hidden="1">#REF!,#REF!,#REF!,#REF!,#REF!,#REF!,#REF!</definedName>
    <definedName name="P1_SCOPE_SV_LD" localSheetId="6" hidden="1">#REF!,#REF!,#REF!,#REF!,#REF!,#REF!,#REF!</definedName>
    <definedName name="P1_SCOPE_SV_LD" hidden="1">#REF!,#REF!,#REF!,#REF!,#REF!,#REF!,#REF!</definedName>
    <definedName name="P1_SCOPE_SV_LD1" hidden="1">[3]свод!$E$70:$M$79,[3]свод!$E$81:$M$81,[3]свод!$E$83:$M$88,[3]свод!$E$90:$M$90,[3]свод!$E$92:$M$96,[3]свод!$E$98:$M$98,[3]свод!$E$101:$M$102</definedName>
    <definedName name="P1_SCOPE_SV_PRT" hidden="1">[3]свод!$E$23:$H$26,[3]свод!$E$28:$I$29,[3]свод!$E$32:$I$36,[3]свод!$E$38:$I$40,[3]свод!$E$42:$I$53,[3]свод!$E$55:$I$56,[3]свод!$E$58:$I$63</definedName>
    <definedName name="P1_SET_PROT" localSheetId="2" hidden="1">#REF!,#REF!,#REF!,#REF!,#REF!,#REF!,#REF!</definedName>
    <definedName name="P1_SET_PROT" localSheetId="3" hidden="1">#REF!,#REF!,#REF!,#REF!,#REF!,#REF!,#REF!</definedName>
    <definedName name="P1_SET_PROT" localSheetId="4" hidden="1">#REF!,#REF!,#REF!,#REF!,#REF!,#REF!,#REF!</definedName>
    <definedName name="P1_SET_PROT" localSheetId="5" hidden="1">#REF!,#REF!,#REF!,#REF!,#REF!,#REF!,#REF!</definedName>
    <definedName name="P1_SET_PROT" localSheetId="6" hidden="1">#REF!,#REF!,#REF!,#REF!,#REF!,#REF!,#REF!</definedName>
    <definedName name="P1_SET_PROT" hidden="1">#REF!,#REF!,#REF!,#REF!,#REF!,#REF!,#REF!</definedName>
    <definedName name="P1_SET_PRT" localSheetId="2" hidden="1">#REF!,#REF!,#REF!,#REF!,#REF!,#REF!,#REF!</definedName>
    <definedName name="P1_SET_PRT" localSheetId="3" hidden="1">#REF!,#REF!,#REF!,#REF!,#REF!,#REF!,#REF!</definedName>
    <definedName name="P1_SET_PRT" localSheetId="4" hidden="1">#REF!,#REF!,#REF!,#REF!,#REF!,#REF!,#REF!</definedName>
    <definedName name="P1_SET_PRT" localSheetId="5" hidden="1">#REF!,#REF!,#REF!,#REF!,#REF!,#REF!,#REF!</definedName>
    <definedName name="P1_SET_PRT" localSheetId="6" hidden="1">#REF!,#REF!,#REF!,#REF!,#REF!,#REF!,#REF!</definedName>
    <definedName name="P1_SET_PRT" hidden="1">#REF!,#REF!,#REF!,#REF!,#REF!,#REF!,#REF!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hidden="1">[3]свод!$E$72:$I$79,[3]свод!$E$81:$I$81,[3]свод!$E$85:$H$88,[3]свод!$E$90:$I$90,[3]свод!$E$107:$I$112,[3]свод!$E$114:$I$117,[3]свод!$E$124:$H$127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hidden="1">[3]свод!$D$135:$G$135,[3]свод!$I$135:$I$141,[3]свод!$H$137:$H$141,[3]свод!$D$138:$G$141,[3]свод!$E$15:$I$16,[3]свод!$E$120:$I$121,[3]свод!$E$18:$I$19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Pay_Date" localSheetId="2">#REF!</definedName>
    <definedName name="Pay_Date" localSheetId="3">#REF!</definedName>
    <definedName name="Pay_Date" localSheetId="4">#REF!</definedName>
    <definedName name="Pay_Date" localSheetId="5">#REF!</definedName>
    <definedName name="Pay_Date" localSheetId="6">#REF!</definedName>
    <definedName name="Pay_Date">#REF!</definedName>
    <definedName name="Pay_Num" localSheetId="2">#REF!</definedName>
    <definedName name="Pay_Num" localSheetId="3">#REF!</definedName>
    <definedName name="Pay_Num" localSheetId="4">#REF!</definedName>
    <definedName name="Pay_Num" localSheetId="5">#REF!</definedName>
    <definedName name="Pay_Num" localSheetId="6">#REF!</definedName>
    <definedName name="Pay_Num">#REF!</definedName>
    <definedName name="Payment_Date" localSheetId="2">DATE(YEAR('Приложение 3 (ТС)'!Loan_Start),MONTH('Приложение 3 (ТС)'!Loan_Start)+Payment_Number,DAY('Приложение 3 (ТС)'!Loan_Start))</definedName>
    <definedName name="Payment_Date" localSheetId="3">DATE(YEAR('Приложение 4 (ВС)'!Loan_Start),MONTH('Приложение 4 (ВС)'!Loan_Start)+Payment_Number,DAY('Приложение 4 (ВС)'!Loan_Start))</definedName>
    <definedName name="Payment_Date" localSheetId="4">DATE(YEAR('Приложение 5 (ВО)'!Loan_Start),MONTH('Приложение 5 (ВО)'!Loan_Start)+Payment_Number,DAY('Приложение 5 (ВО)'!Loan_Start))</definedName>
    <definedName name="Payment_Date" localSheetId="5">DATE(YEAR('Приложение 7 (УТБО)'!Loan_Start),MONTH('Приложение 7 (УТБО)'!Loan_Start)+Payment_Number,DAY('Приложение 7 (УТБО)'!Loan_Start))</definedName>
    <definedName name="Payment_Date" localSheetId="6">DATE(YEAR('Приложение 8 (ЭМ)'!Loan_Start),MONTH('Приложение 8 (ЭМ)'!Loan_Start)+Payment_Number,DAY('Приложение 8 (ЭМ)'!Loan_Start))</definedName>
    <definedName name="Payment_Date">DATE(YEAR(Loan_Start),MONTH(Loan_Start)+Payment_Number,DAY(Loan_Start))</definedName>
    <definedName name="Princ" localSheetId="2">#REF!</definedName>
    <definedName name="Princ" localSheetId="3">#REF!</definedName>
    <definedName name="Princ" localSheetId="4">#REF!</definedName>
    <definedName name="Princ" localSheetId="5">#REF!</definedName>
    <definedName name="Princ" localSheetId="6">#REF!</definedName>
    <definedName name="Princ">#REF!</definedName>
    <definedName name="_xlnm.Print_Area" localSheetId="14">'Доходы населения'!$B$1:$V$17</definedName>
    <definedName name="_xlnm.Print_Area" localSheetId="8">'Показатели спроса'!$A$1:$V$40</definedName>
    <definedName name="_xlnm.Print_Area" localSheetId="0">'Приложение 1 (ЦП)'!$B$1:$U$142</definedName>
    <definedName name="_xlnm.Print_Area" localSheetId="1">'Приложение 2 (ЭС)'!$A$1:$W$85</definedName>
    <definedName name="_xlnm.Print_Area" localSheetId="2">'Приложение 3 (ТС)'!$A$1:$W$70</definedName>
    <definedName name="_xlnm.Print_Area" localSheetId="3">'Приложение 4 (ВС)'!$A$1:$W$95</definedName>
    <definedName name="_xlnm.Print_Area" localSheetId="4">'Приложение 5 (ВО)'!$A$1:$W$75</definedName>
    <definedName name="_xlnm.Print_Area" localSheetId="7">'Приложение 6 (ГС)'!$A$1:$W$80</definedName>
    <definedName name="_xlnm.Print_Area" localSheetId="5">'Приложение 7 (УТБО)'!$A$1:$W$55</definedName>
    <definedName name="_xlnm.Print_Area" localSheetId="6">'Приложение 8 (ЭМ)'!$A$1:$W$66</definedName>
    <definedName name="_xlnm.Print_Area" localSheetId="13">'Расходы на ком. услуги'!$A$1:$T$36</definedName>
    <definedName name="_xlnm.Print_Area" localSheetId="11">Финансирование!$A$1:$T$71</definedName>
    <definedName name="Print_Area_Reset" localSheetId="2">OFFSET('Приложение 3 (ТС)'!Full_Print,0,0,'Приложение 3 (ТС)'!Last_Row)</definedName>
    <definedName name="Print_Area_Reset" localSheetId="3">OFFSET('Приложение 4 (ВС)'!Full_Print,0,0,'Приложение 4 (ВС)'!Last_Row)</definedName>
    <definedName name="Print_Area_Reset" localSheetId="4">OFFSET('Приложение 5 (ВО)'!Full_Print,0,0,'Приложение 5 (ВО)'!Last_Row)</definedName>
    <definedName name="Print_Area_Reset" localSheetId="5">OFFSET('Приложение 7 (УТБО)'!Full_Print,0,0,'Приложение 7 (УТБО)'!Last_Row)</definedName>
    <definedName name="Print_Area_Reset" localSheetId="6">OFFSET('Приложение 8 (ЭМ)'!Full_Print,0,0,'Приложение 8 (ЭМ)'!Last_Row)</definedName>
    <definedName name="Print_Area_Reset">OFFSET(Full_Print,0,0,Last_Row)</definedName>
    <definedName name="_xlnm.Print_Titles" localSheetId="0">'Приложение 1 (ЦП)'!$4:$6</definedName>
    <definedName name="_xlnm.Print_Titles" localSheetId="7">'Приложение 6 (ГС)'!#REF!</definedName>
    <definedName name="reg_name">[1]Титульный!$E$7</definedName>
    <definedName name="REGIONS" localSheetId="2">#REF!</definedName>
    <definedName name="REGIONS" localSheetId="3">#REF!</definedName>
    <definedName name="REGIONS" localSheetId="4">#REF!</definedName>
    <definedName name="REGIONS" localSheetId="5">#REF!</definedName>
    <definedName name="REGIONS" localSheetId="6">#REF!</definedName>
    <definedName name="REGIONS">#REF!</definedName>
    <definedName name="S1_" localSheetId="2">#REF!</definedName>
    <definedName name="S1_" localSheetId="3">#REF!</definedName>
    <definedName name="S1_" localSheetId="4">#REF!</definedName>
    <definedName name="S1_" localSheetId="5">#REF!</definedName>
    <definedName name="S1_" localSheetId="6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 localSheetId="5">#REF!</definedName>
    <definedName name="S10_" localSheetId="6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 localSheetId="5">#REF!</definedName>
    <definedName name="S11_" localSheetId="6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 localSheetId="5">#REF!</definedName>
    <definedName name="S12_" localSheetId="6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 localSheetId="5">#REF!</definedName>
    <definedName name="S13_" localSheetId="6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 localSheetId="5">#REF!</definedName>
    <definedName name="S14_" localSheetId="6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 localSheetId="5">#REF!</definedName>
    <definedName name="S15_" localSheetId="6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 localSheetId="5">#REF!</definedName>
    <definedName name="S16_" localSheetId="6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 localSheetId="5">#REF!</definedName>
    <definedName name="S17_" localSheetId="6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 localSheetId="5">#REF!</definedName>
    <definedName name="S18_" localSheetId="6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 localSheetId="5">#REF!</definedName>
    <definedName name="S19_" localSheetId="6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 localSheetId="5">#REF!</definedName>
    <definedName name="S2_" localSheetId="6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 localSheetId="5">#REF!</definedName>
    <definedName name="S20_" localSheetId="6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 localSheetId="5">#REF!</definedName>
    <definedName name="S3_" localSheetId="6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 localSheetId="5">#REF!</definedName>
    <definedName name="S4_" localSheetId="6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 localSheetId="5">#REF!</definedName>
    <definedName name="S5_" localSheetId="6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 localSheetId="5">#REF!</definedName>
    <definedName name="S6_" localSheetId="6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 localSheetId="5">#REF!</definedName>
    <definedName name="S7_" localSheetId="6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 localSheetId="5">#REF!</definedName>
    <definedName name="S8_" localSheetId="6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 localSheetId="5">#REF!</definedName>
    <definedName name="S9_" localSheetId="6">#REF!</definedName>
    <definedName name="S9_">#REF!</definedName>
    <definedName name="SCENARIOS" localSheetId="2">#REF!</definedName>
    <definedName name="SCENARIOS" localSheetId="3">#REF!</definedName>
    <definedName name="SCENARIOS" localSheetId="4">#REF!</definedName>
    <definedName name="SCENARIOS" localSheetId="5">#REF!</definedName>
    <definedName name="SCENARIOS" localSheetId="6">#REF!</definedName>
    <definedName name="SCENARIOS">#REF!</definedName>
    <definedName name="Sched_Pay" localSheetId="2">#REF!</definedName>
    <definedName name="Sched_Pay" localSheetId="3">#REF!</definedName>
    <definedName name="Sched_Pay" localSheetId="4">#REF!</definedName>
    <definedName name="Sched_Pay" localSheetId="5">#REF!</definedName>
    <definedName name="Sched_Pay" localSheetId="6">#REF!</definedName>
    <definedName name="Sched_Pay">#REF!</definedName>
    <definedName name="Scheduled_Extra_Payments" localSheetId="2">#REF!</definedName>
    <definedName name="Scheduled_Extra_Payments" localSheetId="3">#REF!</definedName>
    <definedName name="Scheduled_Extra_Payments" localSheetId="4">#REF!</definedName>
    <definedName name="Scheduled_Extra_Payments" localSheetId="5">#REF!</definedName>
    <definedName name="Scheduled_Extra_Payments" localSheetId="6">#REF!</definedName>
    <definedName name="Scheduled_Extra_Payments">#REF!</definedName>
    <definedName name="Scheduled_Interest_Rate" localSheetId="2">#REF!</definedName>
    <definedName name="Scheduled_Interest_Rate" localSheetId="3">#REF!</definedName>
    <definedName name="Scheduled_Interest_Rate" localSheetId="4">#REF!</definedName>
    <definedName name="Scheduled_Interest_Rate" localSheetId="5">#REF!</definedName>
    <definedName name="Scheduled_Interest_Rate" localSheetId="6">#REF!</definedName>
    <definedName name="Scheduled_Interest_Rate">#REF!</definedName>
    <definedName name="Scheduled_Monthly_Payment" localSheetId="2">#REF!</definedName>
    <definedName name="Scheduled_Monthly_Payment" localSheetId="3">#REF!</definedName>
    <definedName name="Scheduled_Monthly_Payment" localSheetId="4">#REF!</definedName>
    <definedName name="Scheduled_Monthly_Payment" localSheetId="5">#REF!</definedName>
    <definedName name="Scheduled_Monthly_Payment" localSheetId="6">#REF!</definedName>
    <definedName name="Scheduled_Monthly_Payment">#REF!</definedName>
    <definedName name="SCOPE_16_PRT">P1_SCOPE_16_PRT,P2_SCOPE_16_PRT</definedName>
    <definedName name="SCOPE_17.1_PRT">'[3]17.1'!$D$14:$F$17,'[3]17.1'!$D$19:$F$22,'[3]17.1'!$I$9:$I$12,'[3]17.1'!$I$14:$I$17,'[3]17.1'!$I$19:$I$22,'[3]17.1'!$D$9:$F$12</definedName>
    <definedName name="SCOPE_17_PRT">'[3]17'!$J$39:$M$41,'[3]17'!$E$43:$H$51,'[3]17'!$J$43:$M$51,'[3]17'!$E$54:$H$56,'[3]17'!$E$58:$H$66,'[3]17'!$E$69:$M$81,'[3]17'!$E$9:$H$11,P1_SCOPE_17_PRT</definedName>
    <definedName name="SCOPE_2" localSheetId="2">'[4]форма 3 ТС'!#REF!</definedName>
    <definedName name="SCOPE_2" localSheetId="3">'[4]форма 3 ТС'!#REF!</definedName>
    <definedName name="SCOPE_2" localSheetId="4">'[4]форма 3 ТС'!#REF!</definedName>
    <definedName name="SCOPE_2" localSheetId="5">'[4]форма 3 ТС'!#REF!</definedName>
    <definedName name="SCOPE_2" localSheetId="6">'[4]форма 3 ТС'!#REF!</definedName>
    <definedName name="SCOPE_2">'[4]форма 3 ТС'!#REF!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>'[3]4'!$Z$27:$AC$31,'[3]4'!$F$14:$I$20,P1_SCOPE_4_PRT,P2_SCOPE_4_PRT</definedName>
    <definedName name="SCOPE_5_PRT">'[3]5'!$Z$27:$AC$31,'[3]5'!$F$14:$I$21,P1_SCOPE_5_PRT,P2_SCOPE_5_PRT</definedName>
    <definedName name="SCOPE_F1_PRT">'[3]Ф-1 (для АО-энерго)'!$D$86:$E$95,P1_SCOPE_F1_PRT,P2_SCOPE_F1_PRT,P3_SCOPE_F1_PRT,P4_SCOPE_F1_PRT</definedName>
    <definedName name="SCOPE_F2_PRT">'[3]Ф-2 (для АО-энерго)'!$C$5:$D$5,'[3]Ф-2 (для АО-энерго)'!$C$52:$C$57,'[3]Ф-2 (для АО-энерго)'!$D$57:$G$57,P1_SCOPE_F2_PRT,P2_SCOPE_F2_PRT</definedName>
    <definedName name="SCOPE_FIN1">[5]TEHSHEET!$I$5:$I$14</definedName>
    <definedName name="SCOPE_FIN2">[5]TEHSHEET!$G$5:$G$10</definedName>
    <definedName name="SCOPE_PER_PRT">P5_SCOPE_PER_PRT,P6_SCOPE_PER_PRT,P7_SCOPE_PER_PRT,P8_SCOPE_PER_PRT</definedName>
    <definedName name="SCOPE_R">[5]TEHSHEET!$M$5:$M$93</definedName>
    <definedName name="SCOPE_REG">[6]TEHSHEET!$M$5:$M$93</definedName>
    <definedName name="SCOPE_SPR_PRT">[3]Справочники!$D$21:$J$22,[3]Справочники!$E$13:$I$14,[3]Справочники!$F$27:$H$28</definedName>
    <definedName name="SCOPE_SV_LD1">[3]свод!$E$104:$M$104,[3]свод!$E$106:$M$117,[3]свод!$E$120:$M$121,[3]свод!$E$123:$M$127,[3]свод!$E$10:$M$68,P1_SCOPE_SV_LD1</definedName>
    <definedName name="SCOPE_SV_LD2" localSheetId="2">#REF!</definedName>
    <definedName name="SCOPE_SV_LD2" localSheetId="3">#REF!</definedName>
    <definedName name="SCOPE_SV_LD2" localSheetId="4">#REF!</definedName>
    <definedName name="SCOPE_SV_LD2" localSheetId="5">#REF!</definedName>
    <definedName name="SCOPE_SV_LD2" localSheetId="6">#REF!</definedName>
    <definedName name="SCOPE_SV_LD2">#REF!</definedName>
    <definedName name="SCOPE_SV_PRT">P1_SCOPE_SV_PRT,P2_SCOPE_SV_PRT,P3_SCOPE_SV_PRT</definedName>
    <definedName name="SCOPE_YES">[5]TEHSHEET!$K$5:$K$6</definedName>
    <definedName name="TARGET">[7]TEHSHEET!$I$42:$I$45</definedName>
    <definedName name="Total_Interest" localSheetId="2">#REF!</definedName>
    <definedName name="Total_Interest" localSheetId="3">#REF!</definedName>
    <definedName name="Total_Interest" localSheetId="4">#REF!</definedName>
    <definedName name="Total_Interest" localSheetId="5">#REF!</definedName>
    <definedName name="Total_Interest" localSheetId="6">#REF!</definedName>
    <definedName name="Total_Interest">#REF!</definedName>
    <definedName name="Total_Pay" localSheetId="2">#REF!</definedName>
    <definedName name="Total_Pay" localSheetId="3">#REF!</definedName>
    <definedName name="Total_Pay" localSheetId="4">#REF!</definedName>
    <definedName name="Total_Pay" localSheetId="5">#REF!</definedName>
    <definedName name="Total_Pay" localSheetId="6">#REF!</definedName>
    <definedName name="Total_Pay">#REF!</definedName>
    <definedName name="Total_Payment" localSheetId="2">Scheduled_Payment+Extra_Payment</definedName>
    <definedName name="Total_Payment" localSheetId="3">Scheduled_Payment+Extra_Payment</definedName>
    <definedName name="Total_Payment" localSheetId="4">Scheduled_Payment+Extra_Payment</definedName>
    <definedName name="Total_Payment" localSheetId="5">Scheduled_Payment+Extra_Payment</definedName>
    <definedName name="Total_Payment" localSheetId="6">Scheduled_Payment+Extra_Payment</definedName>
    <definedName name="Total_Payment">Scheduled_Payment+Extra_Payment</definedName>
    <definedName name="Values_Entered" localSheetId="2">IF('Приложение 3 (ТС)'!Loan_Amount*'Приложение 3 (ТС)'!Interest_Rate*'Приложение 3 (ТС)'!Loan_Years*'Приложение 3 (ТС)'!Loan_Start&gt;0,1,0)</definedName>
    <definedName name="Values_Entered" localSheetId="3">IF('Приложение 4 (ВС)'!Loan_Amount*'Приложение 4 (ВС)'!Interest_Rate*'Приложение 4 (ВС)'!Loan_Years*'Приложение 4 (ВС)'!Loan_Start&gt;0,1,0)</definedName>
    <definedName name="Values_Entered" localSheetId="4">IF('Приложение 5 (ВО)'!Loan_Amount*'Приложение 5 (ВО)'!Interest_Rate*'Приложение 5 (ВО)'!Loan_Years*'Приложение 5 (ВО)'!Loan_Start&gt;0,1,0)</definedName>
    <definedName name="Values_Entered" localSheetId="5">IF('Приложение 7 (УТБО)'!Loan_Amount*'Приложение 7 (УТБО)'!Interest_Rate*'Приложение 7 (УТБО)'!Loan_Years*'Приложение 7 (УТБО)'!Loan_Start&gt;0,1,0)</definedName>
    <definedName name="Values_Entered" localSheetId="6">IF('Приложение 8 (ЭМ)'!Loan_Amount*'Приложение 8 (ЭМ)'!Interest_Rate*'Приложение 8 (ЭМ)'!Loan_Years*'Приложение 8 (ЭМ)'!Loan_Start&gt;0,1,0)</definedName>
    <definedName name="Values_Entered">IF(Loan_Amount*Interest_Rate*Loan_Years*Loan_Start&gt;0,1,0)</definedName>
    <definedName name="а">[0]!а</definedName>
    <definedName name="аааа">[0]!аааа</definedName>
    <definedName name="б">[0]!б</definedName>
    <definedName name="база" localSheetId="2">#REF!</definedName>
    <definedName name="база" localSheetId="3">#REF!</definedName>
    <definedName name="база" localSheetId="4">#REF!</definedName>
    <definedName name="база" localSheetId="5">#REF!</definedName>
    <definedName name="база" localSheetId="6">#REF!</definedName>
    <definedName name="база">#REF!</definedName>
    <definedName name="БазовыйПериод">[3]Заголовок!$B$15</definedName>
    <definedName name="в">[0]!в</definedName>
    <definedName name="в23ё">[0]!в23ё</definedName>
    <definedName name="вахта">#N/A</definedName>
    <definedName name="вв">[0]!вв</definedName>
    <definedName name="ВСЕГО_по_предприятию" localSheetId="2">#REF!</definedName>
    <definedName name="ВСЕГО_по_предприятию" localSheetId="3">#REF!</definedName>
    <definedName name="ВСЕГО_по_предприятию" localSheetId="4">#REF!</definedName>
    <definedName name="ВСЕГО_по_предприятию" localSheetId="5">#REF!</definedName>
    <definedName name="ВСЕГО_по_предприятию" localSheetId="6">#REF!</definedName>
    <definedName name="ВСЕГО_по_предприятию">#REF!</definedName>
    <definedName name="второй" localSheetId="2">#REF!</definedName>
    <definedName name="второй" localSheetId="3">#REF!</definedName>
    <definedName name="второй" localSheetId="4">#REF!</definedName>
    <definedName name="второй" localSheetId="5">#REF!</definedName>
    <definedName name="второй" localSheetId="6">#REF!</definedName>
    <definedName name="второй">#REF!</definedName>
    <definedName name="вып" localSheetId="2">Scheduled_Payment+Extra_Payment</definedName>
    <definedName name="вып" localSheetId="3">Scheduled_Payment+Extra_Payment</definedName>
    <definedName name="вып" localSheetId="4">Scheduled_Payment+Extra_Payment</definedName>
    <definedName name="вып" localSheetId="5">Scheduled_Payment+Extra_Payment</definedName>
    <definedName name="вып" localSheetId="6">Scheduled_Payment+Extra_Payment</definedName>
    <definedName name="вып">Scheduled_Payment+Extra_Payment</definedName>
    <definedName name="д">[0]!д</definedName>
    <definedName name="дьд" localSheetId="2">#REF!</definedName>
    <definedName name="дьд" localSheetId="3">#REF!</definedName>
    <definedName name="дьд" localSheetId="4">#REF!</definedName>
    <definedName name="дьд" localSheetId="5">#REF!</definedName>
    <definedName name="дьд" localSheetId="6">#REF!</definedName>
    <definedName name="дьд">#REF!</definedName>
    <definedName name="ЕСН">[0]!ЕСН</definedName>
    <definedName name="ж">[0]!ж</definedName>
    <definedName name="з">[0]!з</definedName>
    <definedName name="и">[0]!и</definedName>
    <definedName name="й">[0]!й</definedName>
    <definedName name="йй">[0]!йй</definedName>
    <definedName name="ййй" localSheetId="2">#REF!</definedName>
    <definedName name="ййй" localSheetId="3">#REF!</definedName>
    <definedName name="ййй" localSheetId="4">#REF!</definedName>
    <definedName name="ййй" localSheetId="5">#REF!</definedName>
    <definedName name="ййй" localSheetId="6">#REF!</definedName>
    <definedName name="ййй">#REF!</definedName>
    <definedName name="к">[0]!к</definedName>
    <definedName name="кал.эл.эн.">[0]!кал.эл.эн.</definedName>
    <definedName name="ке">[0]!ке</definedName>
    <definedName name="керцр" localSheetId="2">#REF!</definedName>
    <definedName name="керцр" localSheetId="3">#REF!</definedName>
    <definedName name="керцр" localSheetId="4">#REF!</definedName>
    <definedName name="керцр" localSheetId="5">#REF!</definedName>
    <definedName name="керцр" localSheetId="6">#REF!</definedName>
    <definedName name="керцр">#REF!</definedName>
    <definedName name="л">[0]!л</definedName>
    <definedName name="лллл" localSheetId="2">#REF!</definedName>
    <definedName name="лллл" localSheetId="3">#REF!</definedName>
    <definedName name="лллл" localSheetId="4">#REF!</definedName>
    <definedName name="лллл" localSheetId="5">#REF!</definedName>
    <definedName name="лллл" localSheetId="6">#REF!</definedName>
    <definedName name="лллл">#REF!</definedName>
    <definedName name="м">[0]!м</definedName>
    <definedName name="ммм" localSheetId="2">#REF!</definedName>
    <definedName name="ммм" localSheetId="3">#REF!</definedName>
    <definedName name="ммм" localSheetId="4">#REF!</definedName>
    <definedName name="ммм" localSheetId="5">#REF!</definedName>
    <definedName name="ммм" localSheetId="6">#REF!</definedName>
    <definedName name="ммм">#REF!</definedName>
    <definedName name="мым">[0]!мым</definedName>
    <definedName name="первый" localSheetId="2">#REF!</definedName>
    <definedName name="первый" localSheetId="3">#REF!</definedName>
    <definedName name="первый" localSheetId="4">#REF!</definedName>
    <definedName name="первый" localSheetId="5">#REF!</definedName>
    <definedName name="первый" localSheetId="6">#REF!</definedName>
    <definedName name="первый">#REF!</definedName>
    <definedName name="ПОКАЗАТЕЛИ_ДОЛГОСР.ПРОГНОЗА" localSheetId="2">'[8]2002(v2)'!#REF!</definedName>
    <definedName name="ПОКАЗАТЕЛИ_ДОЛГОСР.ПРОГНОЗА" localSheetId="3">'[8]2002(v2)'!#REF!</definedName>
    <definedName name="ПОКАЗАТЕЛИ_ДОЛГОСР.ПРОГНОЗА" localSheetId="4">'[8]2002(v2)'!#REF!</definedName>
    <definedName name="ПОКАЗАТЕЛИ_ДОЛГОСР.ПРОГНОЗА" localSheetId="5">'[8]2002(v2)'!#REF!</definedName>
    <definedName name="ПОКАЗАТЕЛИ_ДОЛГОСР.ПРОГНОЗА" localSheetId="6">'[8]2002(v2)'!#REF!</definedName>
    <definedName name="ПОКАЗАТЕЛИ_ДОЛГОСР.ПРОГНОЗА">'[8]2002(v2)'!#REF!</definedName>
    <definedName name="прп" localSheetId="2">#REF!</definedName>
    <definedName name="прп" localSheetId="3">#REF!</definedName>
    <definedName name="прп" localSheetId="4">#REF!</definedName>
    <definedName name="прп" localSheetId="5">#REF!</definedName>
    <definedName name="прп" localSheetId="6">#REF!</definedName>
    <definedName name="прп">#REF!</definedName>
    <definedName name="РЭК.покуп.">[0]!РЭК.покуп.</definedName>
    <definedName name="с">[0]!с</definedName>
    <definedName name="СИЗ" localSheetId="2">#REF!</definedName>
    <definedName name="СИЗ" localSheetId="3">#REF!</definedName>
    <definedName name="СИЗ" localSheetId="4">#REF!</definedName>
    <definedName name="СИЗ" localSheetId="5">#REF!</definedName>
    <definedName name="СИЗ" localSheetId="6">#REF!</definedName>
    <definedName name="СИЗ">#REF!</definedName>
    <definedName name="СОmpRus">[0]!СОmpRus</definedName>
    <definedName name="сс">[0]!сс</definedName>
    <definedName name="сссс">[0]!сссс</definedName>
    <definedName name="ссы">[0]!ссы</definedName>
    <definedName name="ставка" localSheetId="2">#REF!</definedName>
    <definedName name="ставка" localSheetId="3">#REF!</definedName>
    <definedName name="ставка" localSheetId="4">#REF!</definedName>
    <definedName name="ставка" localSheetId="5">#REF!</definedName>
    <definedName name="ставка" localSheetId="6">#REF!</definedName>
    <definedName name="ставка">#REF!</definedName>
    <definedName name="ставка_22" localSheetId="2">#REF!</definedName>
    <definedName name="ставка_22" localSheetId="3">#REF!</definedName>
    <definedName name="ставка_22" localSheetId="4">#REF!</definedName>
    <definedName name="ставка_22" localSheetId="5">#REF!</definedName>
    <definedName name="ставка_22" localSheetId="6">#REF!</definedName>
    <definedName name="ставка_22">#REF!</definedName>
    <definedName name="т">[0]!т</definedName>
    <definedName name="Таблица_N_2" localSheetId="2">#REF!</definedName>
    <definedName name="Таблица_N_2" localSheetId="3">#REF!</definedName>
    <definedName name="Таблица_N_2" localSheetId="4">#REF!</definedName>
    <definedName name="Таблица_N_2" localSheetId="5">#REF!</definedName>
    <definedName name="Таблица_N_2" localSheetId="6">#REF!</definedName>
    <definedName name="Таблица_N_2">#REF!</definedName>
    <definedName name="тариф" localSheetId="2">#REF!</definedName>
    <definedName name="тариф" localSheetId="3">#REF!</definedName>
    <definedName name="тариф" localSheetId="4">#REF!</definedName>
    <definedName name="тариф" localSheetId="5">#REF!</definedName>
    <definedName name="тариф" localSheetId="6">#REF!</definedName>
    <definedName name="тариф">#REF!</definedName>
    <definedName name="тариф_1" localSheetId="2">#REF!</definedName>
    <definedName name="тариф_1" localSheetId="3">#REF!</definedName>
    <definedName name="тариф_1" localSheetId="4">#REF!</definedName>
    <definedName name="тариф_1" localSheetId="5">#REF!</definedName>
    <definedName name="тариф_1" localSheetId="6">#REF!</definedName>
    <definedName name="тариф_1">#REF!</definedName>
    <definedName name="тариф_10" localSheetId="2">#REF!</definedName>
    <definedName name="тариф_10" localSheetId="3">#REF!</definedName>
    <definedName name="тариф_10" localSheetId="4">#REF!</definedName>
    <definedName name="тариф_10" localSheetId="5">#REF!</definedName>
    <definedName name="тариф_10" localSheetId="6">#REF!</definedName>
    <definedName name="тариф_10">#REF!</definedName>
    <definedName name="тариф_11" localSheetId="2">#REF!</definedName>
    <definedName name="тариф_11" localSheetId="3">#REF!</definedName>
    <definedName name="тариф_11" localSheetId="4">#REF!</definedName>
    <definedName name="тариф_11" localSheetId="5">#REF!</definedName>
    <definedName name="тариф_11" localSheetId="6">#REF!</definedName>
    <definedName name="тариф_11">#REF!</definedName>
    <definedName name="тариф_12" localSheetId="2">#REF!</definedName>
    <definedName name="тариф_12" localSheetId="3">#REF!</definedName>
    <definedName name="тариф_12" localSheetId="4">#REF!</definedName>
    <definedName name="тариф_12" localSheetId="5">#REF!</definedName>
    <definedName name="тариф_12" localSheetId="6">#REF!</definedName>
    <definedName name="тариф_12">#REF!</definedName>
    <definedName name="тариф_13" localSheetId="2">#REF!</definedName>
    <definedName name="тариф_13" localSheetId="3">#REF!</definedName>
    <definedName name="тариф_13" localSheetId="4">#REF!</definedName>
    <definedName name="тариф_13" localSheetId="5">#REF!</definedName>
    <definedName name="тариф_13" localSheetId="6">#REF!</definedName>
    <definedName name="тариф_13">#REF!</definedName>
    <definedName name="тариф_14" localSheetId="2">#REF!</definedName>
    <definedName name="тариф_14" localSheetId="3">#REF!</definedName>
    <definedName name="тариф_14" localSheetId="4">#REF!</definedName>
    <definedName name="тариф_14" localSheetId="5">#REF!</definedName>
    <definedName name="тариф_14" localSheetId="6">#REF!</definedName>
    <definedName name="тариф_14">#REF!</definedName>
    <definedName name="тариф_15" localSheetId="2">#REF!</definedName>
    <definedName name="тариф_15" localSheetId="3">#REF!</definedName>
    <definedName name="тариф_15" localSheetId="4">#REF!</definedName>
    <definedName name="тариф_15" localSheetId="5">#REF!</definedName>
    <definedName name="тариф_15" localSheetId="6">#REF!</definedName>
    <definedName name="тариф_15">#REF!</definedName>
    <definedName name="тариф_16" localSheetId="2">#REF!</definedName>
    <definedName name="тариф_16" localSheetId="3">#REF!</definedName>
    <definedName name="тариф_16" localSheetId="4">#REF!</definedName>
    <definedName name="тариф_16" localSheetId="5">#REF!</definedName>
    <definedName name="тариф_16" localSheetId="6">#REF!</definedName>
    <definedName name="тариф_16">#REF!</definedName>
    <definedName name="тариф_19" localSheetId="2">#REF!</definedName>
    <definedName name="тариф_19" localSheetId="3">#REF!</definedName>
    <definedName name="тариф_19" localSheetId="4">#REF!</definedName>
    <definedName name="тариф_19" localSheetId="5">#REF!</definedName>
    <definedName name="тариф_19" localSheetId="6">#REF!</definedName>
    <definedName name="тариф_19">#REF!</definedName>
    <definedName name="тариф_21" localSheetId="2">#REF!</definedName>
    <definedName name="тариф_21" localSheetId="3">#REF!</definedName>
    <definedName name="тариф_21" localSheetId="4">#REF!</definedName>
    <definedName name="тариф_21" localSheetId="5">#REF!</definedName>
    <definedName name="тариф_21" localSheetId="6">#REF!</definedName>
    <definedName name="тариф_21">#REF!</definedName>
    <definedName name="тариф_22" localSheetId="2">#REF!</definedName>
    <definedName name="тариф_22" localSheetId="3">#REF!</definedName>
    <definedName name="тариф_22" localSheetId="4">#REF!</definedName>
    <definedName name="тариф_22" localSheetId="5">#REF!</definedName>
    <definedName name="тариф_22" localSheetId="6">#REF!</definedName>
    <definedName name="тариф_22">#REF!</definedName>
    <definedName name="тариф_23" localSheetId="2">#REF!</definedName>
    <definedName name="тариф_23" localSheetId="3">#REF!</definedName>
    <definedName name="тариф_23" localSheetId="4">#REF!</definedName>
    <definedName name="тариф_23" localSheetId="5">#REF!</definedName>
    <definedName name="тариф_23" localSheetId="6">#REF!</definedName>
    <definedName name="тариф_23">#REF!</definedName>
    <definedName name="тариф_25" localSheetId="2">#REF!</definedName>
    <definedName name="тариф_25" localSheetId="3">#REF!</definedName>
    <definedName name="тариф_25" localSheetId="4">#REF!</definedName>
    <definedName name="тариф_25" localSheetId="5">#REF!</definedName>
    <definedName name="тариф_25" localSheetId="6">#REF!</definedName>
    <definedName name="тариф_25">#REF!</definedName>
    <definedName name="тариф_28" localSheetId="2">#REF!</definedName>
    <definedName name="тариф_28" localSheetId="3">#REF!</definedName>
    <definedName name="тариф_28" localSheetId="4">#REF!</definedName>
    <definedName name="тариф_28" localSheetId="5">#REF!</definedName>
    <definedName name="тариф_28" localSheetId="6">#REF!</definedName>
    <definedName name="тариф_28">#REF!</definedName>
    <definedName name="тариф_29" localSheetId="2">#REF!</definedName>
    <definedName name="тариф_29" localSheetId="3">#REF!</definedName>
    <definedName name="тариф_29" localSheetId="4">#REF!</definedName>
    <definedName name="тариф_29" localSheetId="5">#REF!</definedName>
    <definedName name="тариф_29" localSheetId="6">#REF!</definedName>
    <definedName name="тариф_29">#REF!</definedName>
    <definedName name="тариф_4" localSheetId="2">#REF!</definedName>
    <definedName name="тариф_4" localSheetId="3">#REF!</definedName>
    <definedName name="тариф_4" localSheetId="4">#REF!</definedName>
    <definedName name="тариф_4" localSheetId="5">#REF!</definedName>
    <definedName name="тариф_4" localSheetId="6">#REF!</definedName>
    <definedName name="тариф_4">#REF!</definedName>
    <definedName name="тариф_5" localSheetId="2">#REF!</definedName>
    <definedName name="тариф_5" localSheetId="3">#REF!</definedName>
    <definedName name="тариф_5" localSheetId="4">#REF!</definedName>
    <definedName name="тариф_5" localSheetId="5">#REF!</definedName>
    <definedName name="тариф_5" localSheetId="6">#REF!</definedName>
    <definedName name="тариф_5">#REF!</definedName>
    <definedName name="тариф_6" localSheetId="2">#REF!</definedName>
    <definedName name="тариф_6" localSheetId="3">#REF!</definedName>
    <definedName name="тариф_6" localSheetId="4">#REF!</definedName>
    <definedName name="тариф_6" localSheetId="5">#REF!</definedName>
    <definedName name="тариф_6" localSheetId="6">#REF!</definedName>
    <definedName name="тариф_6">#REF!</definedName>
    <definedName name="топл.">[0]!топл.</definedName>
    <definedName name="третий" localSheetId="2">#REF!</definedName>
    <definedName name="третий" localSheetId="3">#REF!</definedName>
    <definedName name="третий" localSheetId="4">#REF!</definedName>
    <definedName name="третий" localSheetId="5">#REF!</definedName>
    <definedName name="третий" localSheetId="6">#REF!</definedName>
    <definedName name="третий">#REF!</definedName>
    <definedName name="у">[0]!у</definedName>
    <definedName name="ф">[0]!ф</definedName>
    <definedName name="ФОТ1" localSheetId="2">#REF!</definedName>
    <definedName name="ФОТ1" localSheetId="3">#REF!</definedName>
    <definedName name="ФОТ1" localSheetId="4">#REF!</definedName>
    <definedName name="ФОТ1" localSheetId="5">#REF!</definedName>
    <definedName name="ФОТ1" localSheetId="6">#REF!</definedName>
    <definedName name="ФОТ1">#REF!</definedName>
    <definedName name="х">[0]!х</definedName>
    <definedName name="ц">[0]!ц</definedName>
    <definedName name="цкеркр" localSheetId="2">#REF!</definedName>
    <definedName name="цкеркр" localSheetId="3">#REF!</definedName>
    <definedName name="цкеркр" localSheetId="4">#REF!</definedName>
    <definedName name="цкеркр" localSheetId="5">#REF!</definedName>
    <definedName name="цкеркр" localSheetId="6">#REF!</definedName>
    <definedName name="цкеркр">#REF!</definedName>
    <definedName name="цу">[0]!цу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 localSheetId="5">#REF!</definedName>
    <definedName name="четвертый" localSheetId="6">#REF!</definedName>
    <definedName name="четвертый">#REF!</definedName>
    <definedName name="ыв">[0]!ыв</definedName>
    <definedName name="ыыыы">[0]!ыыыы</definedName>
    <definedName name="Э" localSheetId="2">#REF!</definedName>
    <definedName name="Э" localSheetId="3">#REF!</definedName>
    <definedName name="Э" localSheetId="4">#REF!</definedName>
    <definedName name="Э" localSheetId="5">#REF!</definedName>
    <definedName name="Э" localSheetId="6">#REF!</definedName>
    <definedName name="Э">#REF!</definedName>
    <definedName name="я">[0]!я</definedName>
  </definedNames>
  <calcPr calcId="114210" fullCalcOnLoad="1"/>
</workbook>
</file>

<file path=xl/calcChain.xml><?xml version="1.0" encoding="utf-8"?>
<calcChain xmlns="http://schemas.openxmlformats.org/spreadsheetml/2006/main">
  <c r="E27" i="30"/>
  <c r="F27"/>
  <c r="G27"/>
  <c r="D27"/>
  <c r="I127" i="4"/>
  <c r="I27" i="30"/>
  <c r="G128" i="4"/>
  <c r="H128"/>
  <c r="I128"/>
  <c r="G129"/>
  <c r="H129"/>
  <c r="I129"/>
  <c r="G127"/>
  <c r="H127"/>
  <c r="H27" i="30"/>
  <c r="E126" i="4"/>
  <c r="U7" i="32"/>
  <c r="V7"/>
  <c r="U8"/>
  <c r="V8"/>
  <c r="E10"/>
  <c r="F15"/>
  <c r="D11" i="30"/>
  <c r="E11"/>
  <c r="F11"/>
  <c r="G11"/>
  <c r="H11"/>
  <c r="I11"/>
  <c r="J11"/>
  <c r="K11"/>
  <c r="L11"/>
  <c r="M11"/>
  <c r="N11"/>
  <c r="O11"/>
  <c r="P11"/>
  <c r="Q11"/>
  <c r="R11"/>
  <c r="S11"/>
  <c r="T11"/>
  <c r="D15"/>
  <c r="D16"/>
  <c r="D17"/>
  <c r="E15"/>
  <c r="F15"/>
  <c r="G15"/>
  <c r="H15"/>
  <c r="I15"/>
  <c r="J15"/>
  <c r="K15"/>
  <c r="L15"/>
  <c r="M15"/>
  <c r="N15"/>
  <c r="O15"/>
  <c r="P15"/>
  <c r="Q15"/>
  <c r="R15"/>
  <c r="S15"/>
  <c r="T15"/>
  <c r="F16"/>
  <c r="G16"/>
  <c r="H16"/>
  <c r="I16"/>
  <c r="J16"/>
  <c r="K16"/>
  <c r="L16"/>
  <c r="M16"/>
  <c r="N16"/>
  <c r="O16"/>
  <c r="P16"/>
  <c r="Q16"/>
  <c r="R16"/>
  <c r="S16"/>
  <c r="T16"/>
  <c r="E17"/>
  <c r="G17"/>
  <c r="I17"/>
  <c r="K17"/>
  <c r="M17"/>
  <c r="O17"/>
  <c r="Q17"/>
  <c r="S17"/>
  <c r="D23"/>
  <c r="E23"/>
  <c r="F23"/>
  <c r="F24"/>
  <c r="F25"/>
  <c r="G23"/>
  <c r="H23"/>
  <c r="H24"/>
  <c r="H25"/>
  <c r="I23"/>
  <c r="J23"/>
  <c r="J24"/>
  <c r="J25"/>
  <c r="K23"/>
  <c r="L23"/>
  <c r="L24"/>
  <c r="L25"/>
  <c r="M23"/>
  <c r="N23"/>
  <c r="N24"/>
  <c r="N25"/>
  <c r="O23"/>
  <c r="P23"/>
  <c r="P24"/>
  <c r="P25"/>
  <c r="Q23"/>
  <c r="R23"/>
  <c r="R24"/>
  <c r="R25"/>
  <c r="S23"/>
  <c r="T23"/>
  <c r="T24"/>
  <c r="T25"/>
  <c r="G24"/>
  <c r="I24"/>
  <c r="K24"/>
  <c r="M24"/>
  <c r="O24"/>
  <c r="Q24"/>
  <c r="S24"/>
  <c r="E25"/>
  <c r="G25"/>
  <c r="I25"/>
  <c r="K25"/>
  <c r="M25"/>
  <c r="O25"/>
  <c r="Q25"/>
  <c r="S25"/>
  <c r="F28"/>
  <c r="E34"/>
  <c r="D12" i="28"/>
  <c r="D8" i="30"/>
  <c r="E12" i="28"/>
  <c r="E8" i="30"/>
  <c r="D13" i="28"/>
  <c r="F13"/>
  <c r="G13"/>
  <c r="G12"/>
  <c r="G8" i="30"/>
  <c r="E16" i="28"/>
  <c r="E12" i="30"/>
  <c r="E13"/>
  <c r="D17" i="28"/>
  <c r="D16"/>
  <c r="D12" i="30"/>
  <c r="D13"/>
  <c r="F17" i="28"/>
  <c r="F16"/>
  <c r="F12" i="30"/>
  <c r="F13"/>
  <c r="G17" i="28"/>
  <c r="H17"/>
  <c r="H16"/>
  <c r="H12" i="30"/>
  <c r="H13"/>
  <c r="D20" i="28"/>
  <c r="S20"/>
  <c r="U21"/>
  <c r="V21"/>
  <c r="D24"/>
  <c r="D20" i="30"/>
  <c r="U25" i="28"/>
  <c r="V25"/>
  <c r="D29"/>
  <c r="V29"/>
  <c r="E32"/>
  <c r="D33"/>
  <c r="D32"/>
  <c r="F33"/>
  <c r="F32"/>
  <c r="G33"/>
  <c r="H33"/>
  <c r="D36"/>
  <c r="E36"/>
  <c r="D37"/>
  <c r="F37"/>
  <c r="R7" i="29"/>
  <c r="R8"/>
  <c r="R9"/>
  <c r="R10"/>
  <c r="R6"/>
  <c r="S7"/>
  <c r="S8"/>
  <c r="S9"/>
  <c r="S10"/>
  <c r="S6"/>
  <c r="Q12"/>
  <c r="Q13"/>
  <c r="Q14"/>
  <c r="Q15"/>
  <c r="Q11"/>
  <c r="R12"/>
  <c r="R13"/>
  <c r="R14"/>
  <c r="R15"/>
  <c r="R11"/>
  <c r="A50"/>
  <c r="R51"/>
  <c r="S51"/>
  <c r="S70"/>
  <c r="C52"/>
  <c r="A54"/>
  <c r="Q55"/>
  <c r="R55"/>
  <c r="C57"/>
  <c r="A58"/>
  <c r="C61"/>
  <c r="A62"/>
  <c r="D64"/>
  <c r="E64"/>
  <c r="F64"/>
  <c r="L64"/>
  <c r="M64"/>
  <c r="N64"/>
  <c r="O64"/>
  <c r="P64"/>
  <c r="Q64"/>
  <c r="R64"/>
  <c r="S64"/>
  <c r="T64"/>
  <c r="D65"/>
  <c r="E65"/>
  <c r="F65"/>
  <c r="G65"/>
  <c r="H65"/>
  <c r="I65"/>
  <c r="J65"/>
  <c r="K65"/>
  <c r="L65"/>
  <c r="M65"/>
  <c r="N65"/>
  <c r="O65"/>
  <c r="P65"/>
  <c r="Q65"/>
  <c r="R65"/>
  <c r="S65"/>
  <c r="T65"/>
  <c r="A66"/>
  <c r="C68"/>
  <c r="C69"/>
  <c r="B70"/>
  <c r="R70"/>
  <c r="B71"/>
  <c r="C17" i="26"/>
  <c r="D17"/>
  <c r="B17"/>
  <c r="C33"/>
  <c r="D33"/>
  <c r="B33"/>
  <c r="D7" i="27"/>
  <c r="E7"/>
  <c r="F7"/>
  <c r="G7"/>
  <c r="H7"/>
  <c r="I7"/>
  <c r="J7"/>
  <c r="K7"/>
  <c r="L7"/>
  <c r="M7"/>
  <c r="N7"/>
  <c r="O7"/>
  <c r="P7"/>
  <c r="Q7"/>
  <c r="R7"/>
  <c r="S7"/>
  <c r="T7"/>
  <c r="U7"/>
  <c r="V7"/>
  <c r="D8"/>
  <c r="E8"/>
  <c r="F8"/>
  <c r="G8"/>
  <c r="H8"/>
  <c r="I8"/>
  <c r="J8"/>
  <c r="K8"/>
  <c r="L8"/>
  <c r="M8"/>
  <c r="N8"/>
  <c r="O8"/>
  <c r="P8"/>
  <c r="Q8"/>
  <c r="R8"/>
  <c r="S8"/>
  <c r="T8"/>
  <c r="U8"/>
  <c r="V8"/>
  <c r="D9"/>
  <c r="E9"/>
  <c r="F9"/>
  <c r="G9"/>
  <c r="H9"/>
  <c r="I9"/>
  <c r="J9"/>
  <c r="K9"/>
  <c r="L9"/>
  <c r="M9"/>
  <c r="N9"/>
  <c r="O9"/>
  <c r="P9"/>
  <c r="Q9"/>
  <c r="R9"/>
  <c r="S9"/>
  <c r="T9"/>
  <c r="D10"/>
  <c r="E10"/>
  <c r="F10"/>
  <c r="G10"/>
  <c r="H10"/>
  <c r="I10"/>
  <c r="J10"/>
  <c r="K10"/>
  <c r="L10"/>
  <c r="M10"/>
  <c r="N10"/>
  <c r="O10"/>
  <c r="P10"/>
  <c r="Q10"/>
  <c r="R10"/>
  <c r="S10"/>
  <c r="T10"/>
  <c r="D12"/>
  <c r="E22" i="28"/>
  <c r="E20"/>
  <c r="E12" i="27"/>
  <c r="F22" i="28"/>
  <c r="F20"/>
  <c r="F12" i="27"/>
  <c r="G22" i="28"/>
  <c r="G20"/>
  <c r="G12" i="27"/>
  <c r="H22" i="28"/>
  <c r="H20"/>
  <c r="H12" i="27"/>
  <c r="I12"/>
  <c r="J12"/>
  <c r="K12"/>
  <c r="L12"/>
  <c r="M12"/>
  <c r="N22" i="28"/>
  <c r="N20"/>
  <c r="N12" i="27"/>
  <c r="O22" i="28"/>
  <c r="O20"/>
  <c r="O12" i="27"/>
  <c r="P22" i="28"/>
  <c r="P20"/>
  <c r="P12" i="27"/>
  <c r="Q22" i="28"/>
  <c r="Q20"/>
  <c r="Q12" i="27"/>
  <c r="R22" i="28"/>
  <c r="R20"/>
  <c r="R12" i="27"/>
  <c r="T22" i="28"/>
  <c r="T20"/>
  <c r="V20"/>
  <c r="S12" i="27"/>
  <c r="T12"/>
  <c r="U12"/>
  <c r="V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D14"/>
  <c r="E14"/>
  <c r="F14"/>
  <c r="G14"/>
  <c r="H14"/>
  <c r="I14"/>
  <c r="J14"/>
  <c r="K14"/>
  <c r="L14"/>
  <c r="M14"/>
  <c r="N14"/>
  <c r="O14"/>
  <c r="P14"/>
  <c r="Q14"/>
  <c r="R14"/>
  <c r="S14"/>
  <c r="T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D19"/>
  <c r="E19"/>
  <c r="F19"/>
  <c r="G19"/>
  <c r="H19"/>
  <c r="I19"/>
  <c r="J19"/>
  <c r="K19"/>
  <c r="L19"/>
  <c r="M19"/>
  <c r="N19"/>
  <c r="O19"/>
  <c r="P19"/>
  <c r="Q19"/>
  <c r="R19"/>
  <c r="S19"/>
  <c r="T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D21"/>
  <c r="E21"/>
  <c r="I21"/>
  <c r="D26"/>
  <c r="E26"/>
  <c r="F26"/>
  <c r="G26"/>
  <c r="H26"/>
  <c r="I26"/>
  <c r="J26"/>
  <c r="K26"/>
  <c r="L26"/>
  <c r="M26"/>
  <c r="N26"/>
  <c r="O26"/>
  <c r="P30" i="28"/>
  <c r="P28"/>
  <c r="P26" i="27"/>
  <c r="Q26"/>
  <c r="R26"/>
  <c r="S26"/>
  <c r="T30" i="28"/>
  <c r="T28"/>
  <c r="T26" i="27"/>
  <c r="U26"/>
  <c r="V26"/>
  <c r="D27"/>
  <c r="K27"/>
  <c r="U27"/>
  <c r="E27"/>
  <c r="F27"/>
  <c r="G27"/>
  <c r="H27"/>
  <c r="I27"/>
  <c r="J27"/>
  <c r="L27"/>
  <c r="M27"/>
  <c r="N27"/>
  <c r="O27"/>
  <c r="P27"/>
  <c r="Q27"/>
  <c r="R27"/>
  <c r="S27"/>
  <c r="T27"/>
  <c r="V27"/>
  <c r="D30"/>
  <c r="E36"/>
  <c r="D37"/>
  <c r="E37"/>
  <c r="F37"/>
  <c r="G37"/>
  <c r="H37"/>
  <c r="D38"/>
  <c r="E38"/>
  <c r="F38"/>
  <c r="G38"/>
  <c r="H38"/>
  <c r="D39"/>
  <c r="E39"/>
  <c r="F39"/>
  <c r="G39"/>
  <c r="H39"/>
  <c r="D40"/>
  <c r="E40"/>
  <c r="F40"/>
  <c r="G40"/>
  <c r="H40"/>
  <c r="I40"/>
  <c r="J40"/>
  <c r="K40"/>
  <c r="L40"/>
  <c r="M40"/>
  <c r="N40"/>
  <c r="O40"/>
  <c r="P40"/>
  <c r="Q40"/>
  <c r="R40"/>
  <c r="S40"/>
  <c r="T40"/>
  <c r="F5" i="19"/>
  <c r="G8"/>
  <c r="K8"/>
  <c r="L8"/>
  <c r="M8"/>
  <c r="N8"/>
  <c r="O8"/>
  <c r="P8"/>
  <c r="Q8"/>
  <c r="R8"/>
  <c r="S8"/>
  <c r="T8"/>
  <c r="U8"/>
  <c r="V8"/>
  <c r="W8"/>
  <c r="F9"/>
  <c r="H10"/>
  <c r="H8"/>
  <c r="I10"/>
  <c r="I8"/>
  <c r="J10"/>
  <c r="J8"/>
  <c r="F11"/>
  <c r="F12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U13"/>
  <c r="V14"/>
  <c r="V13"/>
  <c r="W14"/>
  <c r="W13"/>
  <c r="G15"/>
  <c r="F15"/>
  <c r="H15"/>
  <c r="I15"/>
  <c r="J15"/>
  <c r="K15"/>
  <c r="L15"/>
  <c r="M15"/>
  <c r="N15"/>
  <c r="O15"/>
  <c r="P15"/>
  <c r="Q15"/>
  <c r="R15"/>
  <c r="S15"/>
  <c r="T15"/>
  <c r="U15"/>
  <c r="V15"/>
  <c r="W15"/>
  <c r="G16"/>
  <c r="H16"/>
  <c r="F16"/>
  <c r="I16"/>
  <c r="J16"/>
  <c r="K16"/>
  <c r="L16"/>
  <c r="M16"/>
  <c r="N16"/>
  <c r="O16"/>
  <c r="P16"/>
  <c r="Q16"/>
  <c r="R16"/>
  <c r="S16"/>
  <c r="T16"/>
  <c r="U16"/>
  <c r="V16"/>
  <c r="W16"/>
  <c r="G17"/>
  <c r="H17"/>
  <c r="F17"/>
  <c r="I17"/>
  <c r="J17"/>
  <c r="K17"/>
  <c r="L17"/>
  <c r="M17"/>
  <c r="N17"/>
  <c r="O17"/>
  <c r="P17"/>
  <c r="Q17"/>
  <c r="R17"/>
  <c r="S17"/>
  <c r="T17"/>
  <c r="U17"/>
  <c r="V17"/>
  <c r="W17"/>
  <c r="G19"/>
  <c r="H19"/>
  <c r="F19"/>
  <c r="I19"/>
  <c r="J19"/>
  <c r="K19"/>
  <c r="L19"/>
  <c r="M19"/>
  <c r="N19"/>
  <c r="O19"/>
  <c r="P19"/>
  <c r="Q19"/>
  <c r="R19"/>
  <c r="S19"/>
  <c r="T19"/>
  <c r="U19"/>
  <c r="V19"/>
  <c r="W19"/>
  <c r="F20"/>
  <c r="F21"/>
  <c r="F22"/>
  <c r="F23"/>
  <c r="G25"/>
  <c r="G24"/>
  <c r="H25"/>
  <c r="H24"/>
  <c r="I25"/>
  <c r="I24"/>
  <c r="J25"/>
  <c r="J24"/>
  <c r="K25"/>
  <c r="K24"/>
  <c r="L25"/>
  <c r="L24"/>
  <c r="M25"/>
  <c r="M24"/>
  <c r="N25"/>
  <c r="N24"/>
  <c r="O25"/>
  <c r="O24"/>
  <c r="P25"/>
  <c r="P24"/>
  <c r="Q25"/>
  <c r="Q24"/>
  <c r="R25"/>
  <c r="R24"/>
  <c r="S25"/>
  <c r="S24"/>
  <c r="T25"/>
  <c r="T24"/>
  <c r="U25"/>
  <c r="U24"/>
  <c r="V25"/>
  <c r="V24"/>
  <c r="W25"/>
  <c r="W24"/>
  <c r="G26"/>
  <c r="H26"/>
  <c r="F26"/>
  <c r="I26"/>
  <c r="J26"/>
  <c r="K26"/>
  <c r="L26"/>
  <c r="M26"/>
  <c r="N26"/>
  <c r="O26"/>
  <c r="P26"/>
  <c r="Q26"/>
  <c r="R26"/>
  <c r="S26"/>
  <c r="T26"/>
  <c r="U26"/>
  <c r="V26"/>
  <c r="W26"/>
  <c r="G27"/>
  <c r="H27"/>
  <c r="F27"/>
  <c r="I27"/>
  <c r="J27"/>
  <c r="K27"/>
  <c r="L27"/>
  <c r="M27"/>
  <c r="N27"/>
  <c r="O27"/>
  <c r="P27"/>
  <c r="Q27"/>
  <c r="R27"/>
  <c r="S27"/>
  <c r="T27"/>
  <c r="U27"/>
  <c r="V27"/>
  <c r="W27"/>
  <c r="G28"/>
  <c r="H28"/>
  <c r="F28"/>
  <c r="I28"/>
  <c r="J28"/>
  <c r="K28"/>
  <c r="L28"/>
  <c r="M28"/>
  <c r="N28"/>
  <c r="O28"/>
  <c r="P28"/>
  <c r="Q28"/>
  <c r="R28"/>
  <c r="S28"/>
  <c r="T28"/>
  <c r="U28"/>
  <c r="V28"/>
  <c r="W28"/>
  <c r="G31"/>
  <c r="G30"/>
  <c r="H31"/>
  <c r="H30"/>
  <c r="I31"/>
  <c r="I30"/>
  <c r="J31"/>
  <c r="J30"/>
  <c r="K31"/>
  <c r="K30"/>
  <c r="L31"/>
  <c r="L30"/>
  <c r="M31"/>
  <c r="M30"/>
  <c r="N31"/>
  <c r="N30"/>
  <c r="O31"/>
  <c r="O30"/>
  <c r="P31"/>
  <c r="P30"/>
  <c r="Q31"/>
  <c r="Q30"/>
  <c r="R31"/>
  <c r="R30"/>
  <c r="S31"/>
  <c r="S30"/>
  <c r="T31"/>
  <c r="T30"/>
  <c r="U31"/>
  <c r="U30"/>
  <c r="V31"/>
  <c r="V30"/>
  <c r="W31"/>
  <c r="W30"/>
  <c r="G32"/>
  <c r="H32"/>
  <c r="F32"/>
  <c r="I32"/>
  <c r="J32"/>
  <c r="K32"/>
  <c r="L32"/>
  <c r="M32"/>
  <c r="N32"/>
  <c r="O32"/>
  <c r="P32"/>
  <c r="Q32"/>
  <c r="R32"/>
  <c r="S32"/>
  <c r="T32"/>
  <c r="U32"/>
  <c r="V32"/>
  <c r="W32"/>
  <c r="G33"/>
  <c r="H33"/>
  <c r="F33"/>
  <c r="I33"/>
  <c r="J33"/>
  <c r="K33"/>
  <c r="L33"/>
  <c r="M33"/>
  <c r="N33"/>
  <c r="O33"/>
  <c r="P33"/>
  <c r="Q33"/>
  <c r="R33"/>
  <c r="S33"/>
  <c r="T33"/>
  <c r="U33"/>
  <c r="V33"/>
  <c r="W33"/>
  <c r="G34"/>
  <c r="H34"/>
  <c r="F34"/>
  <c r="I34"/>
  <c r="J34"/>
  <c r="K34"/>
  <c r="L34"/>
  <c r="M34"/>
  <c r="N34"/>
  <c r="O34"/>
  <c r="P34"/>
  <c r="Q34"/>
  <c r="R34"/>
  <c r="S34"/>
  <c r="T34"/>
  <c r="U34"/>
  <c r="V34"/>
  <c r="W34"/>
  <c r="G35"/>
  <c r="H35"/>
  <c r="F35"/>
  <c r="I35"/>
  <c r="J35"/>
  <c r="K35"/>
  <c r="L35"/>
  <c r="M35"/>
  <c r="N35"/>
  <c r="O35"/>
  <c r="P35"/>
  <c r="Q35"/>
  <c r="R35"/>
  <c r="S35"/>
  <c r="T35"/>
  <c r="U35"/>
  <c r="V35"/>
  <c r="W35"/>
  <c r="F36"/>
  <c r="F37"/>
  <c r="F38"/>
  <c r="F39"/>
  <c r="G41"/>
  <c r="G40"/>
  <c r="H41"/>
  <c r="H40"/>
  <c r="I41"/>
  <c r="I40"/>
  <c r="J41"/>
  <c r="J40"/>
  <c r="K41"/>
  <c r="K40"/>
  <c r="L41"/>
  <c r="L40"/>
  <c r="M41"/>
  <c r="M40"/>
  <c r="N41"/>
  <c r="N40"/>
  <c r="O41"/>
  <c r="O40"/>
  <c r="P41"/>
  <c r="P40"/>
  <c r="Q41"/>
  <c r="Q40"/>
  <c r="R41"/>
  <c r="R40"/>
  <c r="S41"/>
  <c r="S40"/>
  <c r="T41"/>
  <c r="T40"/>
  <c r="U41"/>
  <c r="U40"/>
  <c r="V41"/>
  <c r="V40"/>
  <c r="W41"/>
  <c r="W40"/>
  <c r="G42"/>
  <c r="H42"/>
  <c r="F42"/>
  <c r="I42"/>
  <c r="J42"/>
  <c r="K42"/>
  <c r="L42"/>
  <c r="M42"/>
  <c r="N42"/>
  <c r="O42"/>
  <c r="P42"/>
  <c r="Q42"/>
  <c r="R42"/>
  <c r="S42"/>
  <c r="T42"/>
  <c r="U42"/>
  <c r="V42"/>
  <c r="W42"/>
  <c r="G43"/>
  <c r="H43"/>
  <c r="F43"/>
  <c r="I43"/>
  <c r="J43"/>
  <c r="K43"/>
  <c r="L43"/>
  <c r="M43"/>
  <c r="N43"/>
  <c r="O43"/>
  <c r="P43"/>
  <c r="Q43"/>
  <c r="R43"/>
  <c r="S43"/>
  <c r="T43"/>
  <c r="U43"/>
  <c r="V43"/>
  <c r="W43"/>
  <c r="G44"/>
  <c r="H44"/>
  <c r="F44"/>
  <c r="I44"/>
  <c r="J44"/>
  <c r="K44"/>
  <c r="L44"/>
  <c r="M44"/>
  <c r="N44"/>
  <c r="O44"/>
  <c r="P44"/>
  <c r="Q44"/>
  <c r="R44"/>
  <c r="S44"/>
  <c r="T44"/>
  <c r="U44"/>
  <c r="V44"/>
  <c r="W44"/>
  <c r="G45"/>
  <c r="H45"/>
  <c r="F45"/>
  <c r="I45"/>
  <c r="J45"/>
  <c r="K45"/>
  <c r="L45"/>
  <c r="M45"/>
  <c r="N45"/>
  <c r="O45"/>
  <c r="P45"/>
  <c r="Q45"/>
  <c r="R45"/>
  <c r="S45"/>
  <c r="T45"/>
  <c r="U45"/>
  <c r="V45"/>
  <c r="W45"/>
  <c r="F46"/>
  <c r="F47"/>
  <c r="F48"/>
  <c r="F49"/>
  <c r="G51"/>
  <c r="G50"/>
  <c r="H51"/>
  <c r="H50"/>
  <c r="I51"/>
  <c r="I50"/>
  <c r="J51"/>
  <c r="J50"/>
  <c r="K51"/>
  <c r="K50"/>
  <c r="L51"/>
  <c r="L50"/>
  <c r="M51"/>
  <c r="M50"/>
  <c r="N51"/>
  <c r="N50"/>
  <c r="O51"/>
  <c r="O50"/>
  <c r="P51"/>
  <c r="P50"/>
  <c r="Q51"/>
  <c r="Q50"/>
  <c r="R51"/>
  <c r="R50"/>
  <c r="S51"/>
  <c r="S50"/>
  <c r="T51"/>
  <c r="T50"/>
  <c r="U51"/>
  <c r="U50"/>
  <c r="V51"/>
  <c r="V50"/>
  <c r="W51"/>
  <c r="W50"/>
  <c r="G52"/>
  <c r="H52"/>
  <c r="F52"/>
  <c r="I52"/>
  <c r="J52"/>
  <c r="K52"/>
  <c r="L52"/>
  <c r="M52"/>
  <c r="N52"/>
  <c r="O52"/>
  <c r="P52"/>
  <c r="Q52"/>
  <c r="R52"/>
  <c r="S52"/>
  <c r="T52"/>
  <c r="U52"/>
  <c r="V52"/>
  <c r="W52"/>
  <c r="G53"/>
  <c r="H53"/>
  <c r="F53"/>
  <c r="I53"/>
  <c r="J53"/>
  <c r="K53"/>
  <c r="L53"/>
  <c r="M53"/>
  <c r="N53"/>
  <c r="O53"/>
  <c r="P53"/>
  <c r="Q53"/>
  <c r="R53"/>
  <c r="S53"/>
  <c r="T53"/>
  <c r="U53"/>
  <c r="V53"/>
  <c r="W53"/>
  <c r="G54"/>
  <c r="H54"/>
  <c r="F54"/>
  <c r="I54"/>
  <c r="J54"/>
  <c r="K54"/>
  <c r="L54"/>
  <c r="M54"/>
  <c r="N54"/>
  <c r="O54"/>
  <c r="P54"/>
  <c r="Q54"/>
  <c r="R54"/>
  <c r="S54"/>
  <c r="T54"/>
  <c r="U54"/>
  <c r="V54"/>
  <c r="W54"/>
  <c r="G55"/>
  <c r="H55"/>
  <c r="F55"/>
  <c r="I55"/>
  <c r="J55"/>
  <c r="K55"/>
  <c r="L55"/>
  <c r="M55"/>
  <c r="N55"/>
  <c r="O55"/>
  <c r="P55"/>
  <c r="Q55"/>
  <c r="R55"/>
  <c r="S55"/>
  <c r="T55"/>
  <c r="U55"/>
  <c r="V55"/>
  <c r="W55"/>
  <c r="F56"/>
  <c r="F57"/>
  <c r="F58"/>
  <c r="F59"/>
  <c r="G61"/>
  <c r="G60"/>
  <c r="H61"/>
  <c r="H60"/>
  <c r="I61"/>
  <c r="I60"/>
  <c r="J61"/>
  <c r="J60"/>
  <c r="K61"/>
  <c r="K60"/>
  <c r="L61"/>
  <c r="L60"/>
  <c r="M61"/>
  <c r="M60"/>
  <c r="N61"/>
  <c r="N60"/>
  <c r="O61"/>
  <c r="O60"/>
  <c r="P61"/>
  <c r="P60"/>
  <c r="Q61"/>
  <c r="Q60"/>
  <c r="R61"/>
  <c r="R60"/>
  <c r="S61"/>
  <c r="S60"/>
  <c r="T61"/>
  <c r="T60"/>
  <c r="U61"/>
  <c r="U60"/>
  <c r="V61"/>
  <c r="V60"/>
  <c r="W61"/>
  <c r="W60"/>
  <c r="G62"/>
  <c r="H62"/>
  <c r="F62"/>
  <c r="I62"/>
  <c r="J62"/>
  <c r="K62"/>
  <c r="L62"/>
  <c r="M62"/>
  <c r="N62"/>
  <c r="O62"/>
  <c r="P62"/>
  <c r="Q62"/>
  <c r="R62"/>
  <c r="S62"/>
  <c r="T62"/>
  <c r="U62"/>
  <c r="V62"/>
  <c r="W62"/>
  <c r="G63"/>
  <c r="H63"/>
  <c r="F63"/>
  <c r="I63"/>
  <c r="J63"/>
  <c r="K63"/>
  <c r="L63"/>
  <c r="M63"/>
  <c r="N63"/>
  <c r="O63"/>
  <c r="P63"/>
  <c r="Q63"/>
  <c r="R63"/>
  <c r="S63"/>
  <c r="T63"/>
  <c r="U63"/>
  <c r="V63"/>
  <c r="W63"/>
  <c r="G64"/>
  <c r="H64"/>
  <c r="F64"/>
  <c r="I64"/>
  <c r="J64"/>
  <c r="K64"/>
  <c r="L64"/>
  <c r="M64"/>
  <c r="N64"/>
  <c r="O64"/>
  <c r="P64"/>
  <c r="Q64"/>
  <c r="R64"/>
  <c r="S64"/>
  <c r="T64"/>
  <c r="U64"/>
  <c r="V64"/>
  <c r="W64"/>
  <c r="G66"/>
  <c r="H66"/>
  <c r="F66"/>
  <c r="I66"/>
  <c r="J66"/>
  <c r="K66"/>
  <c r="L66"/>
  <c r="M66"/>
  <c r="N66"/>
  <c r="O66"/>
  <c r="P66"/>
  <c r="Q66"/>
  <c r="R66"/>
  <c r="S66"/>
  <c r="T66"/>
  <c r="U66"/>
  <c r="V66"/>
  <c r="W66"/>
  <c r="F67"/>
  <c r="F68"/>
  <c r="F69"/>
  <c r="F70"/>
  <c r="G72"/>
  <c r="G71"/>
  <c r="H72"/>
  <c r="H71"/>
  <c r="I72"/>
  <c r="I71"/>
  <c r="J72"/>
  <c r="J71"/>
  <c r="K72"/>
  <c r="K71"/>
  <c r="L72"/>
  <c r="L71"/>
  <c r="M72"/>
  <c r="M71"/>
  <c r="N72"/>
  <c r="N71"/>
  <c r="O72"/>
  <c r="O71"/>
  <c r="P72"/>
  <c r="P71"/>
  <c r="Q72"/>
  <c r="Q71"/>
  <c r="R72"/>
  <c r="R71"/>
  <c r="S72"/>
  <c r="S71"/>
  <c r="T72"/>
  <c r="T71"/>
  <c r="U72"/>
  <c r="U71"/>
  <c r="V72"/>
  <c r="V71"/>
  <c r="W72"/>
  <c r="W71"/>
  <c r="G73"/>
  <c r="H73"/>
  <c r="F73"/>
  <c r="I73"/>
  <c r="J73"/>
  <c r="K73"/>
  <c r="L73"/>
  <c r="M73"/>
  <c r="N73"/>
  <c r="O73"/>
  <c r="P73"/>
  <c r="Q73"/>
  <c r="R73"/>
  <c r="S73"/>
  <c r="T73"/>
  <c r="U73"/>
  <c r="V73"/>
  <c r="W73"/>
  <c r="G74"/>
  <c r="H74"/>
  <c r="F74"/>
  <c r="I74"/>
  <c r="J74"/>
  <c r="K74"/>
  <c r="L74"/>
  <c r="M74"/>
  <c r="N74"/>
  <c r="O74"/>
  <c r="P74"/>
  <c r="Q74"/>
  <c r="R74"/>
  <c r="S74"/>
  <c r="T74"/>
  <c r="U74"/>
  <c r="V74"/>
  <c r="W74"/>
  <c r="G75"/>
  <c r="H75"/>
  <c r="F75"/>
  <c r="I75"/>
  <c r="J75"/>
  <c r="K75"/>
  <c r="L75"/>
  <c r="M75"/>
  <c r="N75"/>
  <c r="O75"/>
  <c r="P75"/>
  <c r="Q75"/>
  <c r="R75"/>
  <c r="S75"/>
  <c r="T75"/>
  <c r="U75"/>
  <c r="V75"/>
  <c r="W75"/>
  <c r="G77"/>
  <c r="D37" i="29"/>
  <c r="H77" i="19"/>
  <c r="E37" i="29"/>
  <c r="I77" i="19"/>
  <c r="F37" i="29"/>
  <c r="J77" i="19"/>
  <c r="G37" i="29"/>
  <c r="K77" i="19"/>
  <c r="H37" i="29"/>
  <c r="L77" i="19"/>
  <c r="I37" i="29"/>
  <c r="M77" i="19"/>
  <c r="J37" i="29"/>
  <c r="N77" i="19"/>
  <c r="K37" i="29"/>
  <c r="O77" i="19"/>
  <c r="L37" i="29"/>
  <c r="P77" i="19"/>
  <c r="M37" i="29"/>
  <c r="Q77" i="19"/>
  <c r="N37" i="29"/>
  <c r="R77" i="19"/>
  <c r="O37" i="29"/>
  <c r="S77" i="19"/>
  <c r="P37" i="29"/>
  <c r="T77" i="19"/>
  <c r="Q37" i="29"/>
  <c r="U77" i="19"/>
  <c r="R37" i="29"/>
  <c r="V77" i="19"/>
  <c r="S37" i="29"/>
  <c r="W77" i="19"/>
  <c r="T37" i="29"/>
  <c r="G78" i="19"/>
  <c r="D38" i="29"/>
  <c r="H78" i="19"/>
  <c r="E38" i="29"/>
  <c r="I78" i="19"/>
  <c r="F38" i="29"/>
  <c r="J78" i="19"/>
  <c r="G38" i="29"/>
  <c r="K78" i="19"/>
  <c r="H38" i="29"/>
  <c r="L78" i="19"/>
  <c r="I38" i="29"/>
  <c r="M78" i="19"/>
  <c r="J38" i="29"/>
  <c r="N78" i="19"/>
  <c r="K38" i="29"/>
  <c r="O78" i="19"/>
  <c r="L38" i="29"/>
  <c r="P78" i="19"/>
  <c r="M38" i="29"/>
  <c r="Q78" i="19"/>
  <c r="N38" i="29"/>
  <c r="R78" i="19"/>
  <c r="O38" i="29"/>
  <c r="S78" i="19"/>
  <c r="P38" i="29"/>
  <c r="T78" i="19"/>
  <c r="Q38" i="29"/>
  <c r="U78" i="19"/>
  <c r="R38" i="29"/>
  <c r="V78" i="19"/>
  <c r="S38" i="29"/>
  <c r="W78" i="19"/>
  <c r="T38" i="29"/>
  <c r="G79" i="19"/>
  <c r="D39" i="29"/>
  <c r="H79" i="19"/>
  <c r="E39" i="29"/>
  <c r="I79" i="19"/>
  <c r="F39" i="29"/>
  <c r="J79" i="19"/>
  <c r="G39" i="29"/>
  <c r="K79" i="19"/>
  <c r="H39" i="29"/>
  <c r="L79" i="19"/>
  <c r="I39" i="29"/>
  <c r="M79" i="19"/>
  <c r="J39" i="29"/>
  <c r="N79" i="19"/>
  <c r="K39" i="29"/>
  <c r="O79" i="19"/>
  <c r="L39" i="29"/>
  <c r="P79" i="19"/>
  <c r="M39" i="29"/>
  <c r="Q79" i="19"/>
  <c r="N39" i="29"/>
  <c r="R79" i="19"/>
  <c r="O39" i="29"/>
  <c r="S79" i="19"/>
  <c r="P39" i="29"/>
  <c r="T79" i="19"/>
  <c r="Q39" i="29"/>
  <c r="U79" i="19"/>
  <c r="R39" i="29"/>
  <c r="V79" i="19"/>
  <c r="S39" i="29"/>
  <c r="W79" i="19"/>
  <c r="T39" i="29"/>
  <c r="G80" i="19"/>
  <c r="D40" i="29"/>
  <c r="H80" i="19"/>
  <c r="E40" i="29"/>
  <c r="I80" i="19"/>
  <c r="F40" i="29"/>
  <c r="J80" i="19"/>
  <c r="G40" i="29"/>
  <c r="K80" i="19"/>
  <c r="H40" i="29"/>
  <c r="L80" i="19"/>
  <c r="I40" i="29"/>
  <c r="M80" i="19"/>
  <c r="J40" i="29"/>
  <c r="N80" i="19"/>
  <c r="K40" i="29"/>
  <c r="O80" i="19"/>
  <c r="L40" i="29"/>
  <c r="P80" i="19"/>
  <c r="M40" i="29"/>
  <c r="Q80" i="19"/>
  <c r="N40" i="29"/>
  <c r="R80" i="19"/>
  <c r="O40" i="29"/>
  <c r="S80" i="19"/>
  <c r="P40" i="29"/>
  <c r="T80" i="19"/>
  <c r="Q40" i="29"/>
  <c r="U80" i="19"/>
  <c r="R40" i="29"/>
  <c r="V80" i="19"/>
  <c r="S40" i="29"/>
  <c r="W80" i="19"/>
  <c r="T40" i="29"/>
  <c r="G8" i="25"/>
  <c r="H8"/>
  <c r="F8"/>
  <c r="I8"/>
  <c r="J8"/>
  <c r="K8"/>
  <c r="L8"/>
  <c r="M8"/>
  <c r="N8"/>
  <c r="O8"/>
  <c r="P8"/>
  <c r="Q8"/>
  <c r="R8"/>
  <c r="S8"/>
  <c r="T8"/>
  <c r="U8"/>
  <c r="V8"/>
  <c r="W8"/>
  <c r="F9"/>
  <c r="F10"/>
  <c r="F11"/>
  <c r="F12"/>
  <c r="G14"/>
  <c r="G13"/>
  <c r="H14"/>
  <c r="H13"/>
  <c r="I14"/>
  <c r="I13"/>
  <c r="J14"/>
  <c r="J13"/>
  <c r="K14"/>
  <c r="K13"/>
  <c r="L14"/>
  <c r="L13"/>
  <c r="M14"/>
  <c r="M13"/>
  <c r="N14"/>
  <c r="N13"/>
  <c r="O14"/>
  <c r="O13"/>
  <c r="P14"/>
  <c r="P13"/>
  <c r="Q14"/>
  <c r="Q13"/>
  <c r="R14"/>
  <c r="R13"/>
  <c r="S14"/>
  <c r="S13"/>
  <c r="T14"/>
  <c r="T13"/>
  <c r="U14"/>
  <c r="V14"/>
  <c r="W14"/>
  <c r="W13"/>
  <c r="G15"/>
  <c r="H15"/>
  <c r="F15"/>
  <c r="I15"/>
  <c r="J15"/>
  <c r="K15"/>
  <c r="L15"/>
  <c r="M15"/>
  <c r="N15"/>
  <c r="O15"/>
  <c r="P15"/>
  <c r="Q15"/>
  <c r="R15"/>
  <c r="S15"/>
  <c r="T15"/>
  <c r="U15"/>
  <c r="V15"/>
  <c r="W15"/>
  <c r="F16"/>
  <c r="G17"/>
  <c r="F17"/>
  <c r="H17"/>
  <c r="I17"/>
  <c r="I66"/>
  <c r="F35" i="29"/>
  <c r="J17" i="25"/>
  <c r="K17"/>
  <c r="K66"/>
  <c r="H35" i="29"/>
  <c r="L17" i="25"/>
  <c r="M17"/>
  <c r="M66"/>
  <c r="J35" i="29"/>
  <c r="N17" i="25"/>
  <c r="O17"/>
  <c r="O66"/>
  <c r="L35" i="29"/>
  <c r="P17" i="25"/>
  <c r="Q17"/>
  <c r="Q66"/>
  <c r="N35" i="29"/>
  <c r="R17" i="25"/>
  <c r="S17"/>
  <c r="S66"/>
  <c r="P35" i="29"/>
  <c r="T17" i="25"/>
  <c r="U17"/>
  <c r="U66"/>
  <c r="R35" i="29"/>
  <c r="V17" i="25"/>
  <c r="W17"/>
  <c r="W66"/>
  <c r="T35" i="29"/>
  <c r="G19" i="25"/>
  <c r="K19"/>
  <c r="L19"/>
  <c r="M19"/>
  <c r="N19"/>
  <c r="O19"/>
  <c r="P19"/>
  <c r="Q19"/>
  <c r="R19"/>
  <c r="S19"/>
  <c r="T19"/>
  <c r="U19"/>
  <c r="V19"/>
  <c r="W19"/>
  <c r="F20"/>
  <c r="H21"/>
  <c r="H19"/>
  <c r="I21"/>
  <c r="I19"/>
  <c r="J21"/>
  <c r="J19"/>
  <c r="F22"/>
  <c r="F23"/>
  <c r="G25"/>
  <c r="G24"/>
  <c r="H25"/>
  <c r="H24"/>
  <c r="I25"/>
  <c r="J25"/>
  <c r="J24"/>
  <c r="K25"/>
  <c r="K24"/>
  <c r="L25"/>
  <c r="L24"/>
  <c r="M25"/>
  <c r="M24"/>
  <c r="N25"/>
  <c r="N24"/>
  <c r="O25"/>
  <c r="O24"/>
  <c r="P25"/>
  <c r="P24"/>
  <c r="Q25"/>
  <c r="Q24"/>
  <c r="R25"/>
  <c r="R24"/>
  <c r="S25"/>
  <c r="S24"/>
  <c r="T25"/>
  <c r="T24"/>
  <c r="U25"/>
  <c r="U24"/>
  <c r="V25"/>
  <c r="V24"/>
  <c r="W25"/>
  <c r="W24"/>
  <c r="G26"/>
  <c r="H26"/>
  <c r="J26"/>
  <c r="K26"/>
  <c r="L26"/>
  <c r="M26"/>
  <c r="N26"/>
  <c r="O26"/>
  <c r="P26"/>
  <c r="Q26"/>
  <c r="R26"/>
  <c r="S26"/>
  <c r="T26"/>
  <c r="U26"/>
  <c r="V26"/>
  <c r="W26"/>
  <c r="G27"/>
  <c r="H27"/>
  <c r="F27"/>
  <c r="I27"/>
  <c r="J27"/>
  <c r="K27"/>
  <c r="L27"/>
  <c r="M27"/>
  <c r="N27"/>
  <c r="O27"/>
  <c r="P27"/>
  <c r="Q27"/>
  <c r="R27"/>
  <c r="S27"/>
  <c r="T27"/>
  <c r="U27"/>
  <c r="V27"/>
  <c r="W27"/>
  <c r="G28"/>
  <c r="H28"/>
  <c r="F28"/>
  <c r="I28"/>
  <c r="J28"/>
  <c r="K28"/>
  <c r="L28"/>
  <c r="M28"/>
  <c r="N28"/>
  <c r="O28"/>
  <c r="P28"/>
  <c r="Q28"/>
  <c r="R28"/>
  <c r="S28"/>
  <c r="T28"/>
  <c r="U28"/>
  <c r="V28"/>
  <c r="W28"/>
  <c r="G30"/>
  <c r="H30"/>
  <c r="I30"/>
  <c r="J30"/>
  <c r="K30"/>
  <c r="L30"/>
  <c r="M30"/>
  <c r="N30"/>
  <c r="O30"/>
  <c r="P30"/>
  <c r="Q30"/>
  <c r="R30"/>
  <c r="S30"/>
  <c r="T30"/>
  <c r="U30"/>
  <c r="V30"/>
  <c r="W30"/>
  <c r="F31"/>
  <c r="F30"/>
  <c r="F32"/>
  <c r="F33"/>
  <c r="F34"/>
  <c r="O35"/>
  <c r="P35"/>
  <c r="Q35"/>
  <c r="R35"/>
  <c r="S35"/>
  <c r="G36"/>
  <c r="G35"/>
  <c r="H36"/>
  <c r="H35"/>
  <c r="I36"/>
  <c r="I35"/>
  <c r="J36"/>
  <c r="J35"/>
  <c r="K36"/>
  <c r="K35"/>
  <c r="L36"/>
  <c r="L35"/>
  <c r="M36"/>
  <c r="M35"/>
  <c r="N36"/>
  <c r="N35"/>
  <c r="T36"/>
  <c r="W36"/>
  <c r="W35"/>
  <c r="G37"/>
  <c r="F37"/>
  <c r="H37"/>
  <c r="I37"/>
  <c r="J37"/>
  <c r="K37"/>
  <c r="K64"/>
  <c r="H33" i="29"/>
  <c r="L37" i="25"/>
  <c r="M37"/>
  <c r="M64"/>
  <c r="J33" i="29"/>
  <c r="N37" i="25"/>
  <c r="T37"/>
  <c r="T35"/>
  <c r="W37"/>
  <c r="G38"/>
  <c r="H38"/>
  <c r="F38"/>
  <c r="I38"/>
  <c r="J38"/>
  <c r="K38"/>
  <c r="L38"/>
  <c r="M38"/>
  <c r="N38"/>
  <c r="T38"/>
  <c r="W38"/>
  <c r="W65"/>
  <c r="T34" i="29"/>
  <c r="G39" i="25"/>
  <c r="F39"/>
  <c r="H39"/>
  <c r="I39"/>
  <c r="J39"/>
  <c r="K39"/>
  <c r="L39"/>
  <c r="M39"/>
  <c r="N39"/>
  <c r="T39"/>
  <c r="W39"/>
  <c r="G41"/>
  <c r="H41"/>
  <c r="F41"/>
  <c r="I41"/>
  <c r="J41"/>
  <c r="K41"/>
  <c r="L41"/>
  <c r="M41"/>
  <c r="N41"/>
  <c r="O41"/>
  <c r="P41"/>
  <c r="Q41"/>
  <c r="R41"/>
  <c r="S41"/>
  <c r="T41"/>
  <c r="U41"/>
  <c r="V41"/>
  <c r="W41"/>
  <c r="F42"/>
  <c r="F43"/>
  <c r="F44"/>
  <c r="F45"/>
  <c r="G47"/>
  <c r="G46"/>
  <c r="H47"/>
  <c r="I47"/>
  <c r="I46"/>
  <c r="J47"/>
  <c r="K47"/>
  <c r="K46"/>
  <c r="L47"/>
  <c r="M47"/>
  <c r="M46"/>
  <c r="N47"/>
  <c r="O47"/>
  <c r="O46"/>
  <c r="P47"/>
  <c r="Q47"/>
  <c r="Q46"/>
  <c r="R47"/>
  <c r="S47"/>
  <c r="S46"/>
  <c r="T47"/>
  <c r="U47"/>
  <c r="U46"/>
  <c r="V47"/>
  <c r="W47"/>
  <c r="W46"/>
  <c r="G48"/>
  <c r="H48"/>
  <c r="F48"/>
  <c r="I48"/>
  <c r="J48"/>
  <c r="K48"/>
  <c r="L48"/>
  <c r="M48"/>
  <c r="N48"/>
  <c r="O48"/>
  <c r="P48"/>
  <c r="Q48"/>
  <c r="R48"/>
  <c r="S48"/>
  <c r="T48"/>
  <c r="U48"/>
  <c r="V48"/>
  <c r="W48"/>
  <c r="G49"/>
  <c r="H49"/>
  <c r="I49"/>
  <c r="J49"/>
  <c r="K49"/>
  <c r="L49"/>
  <c r="M49"/>
  <c r="N49"/>
  <c r="O49"/>
  <c r="P49"/>
  <c r="P65"/>
  <c r="M34" i="29"/>
  <c r="Q49" i="25"/>
  <c r="R49"/>
  <c r="R65"/>
  <c r="O34" i="29"/>
  <c r="S49" i="25"/>
  <c r="T49"/>
  <c r="T65"/>
  <c r="Q34" i="29"/>
  <c r="U49" i="25"/>
  <c r="V49"/>
  <c r="V65"/>
  <c r="S34" i="29"/>
  <c r="W49" i="25"/>
  <c r="G50"/>
  <c r="H50"/>
  <c r="H66"/>
  <c r="E35" i="29"/>
  <c r="I50" i="25"/>
  <c r="J50"/>
  <c r="K50"/>
  <c r="L50"/>
  <c r="L66"/>
  <c r="I35" i="29"/>
  <c r="M50" i="25"/>
  <c r="N50"/>
  <c r="N66"/>
  <c r="K35" i="29"/>
  <c r="O50" i="25"/>
  <c r="P50"/>
  <c r="P66"/>
  <c r="M35" i="29"/>
  <c r="Q50" i="25"/>
  <c r="R50"/>
  <c r="S50"/>
  <c r="T50"/>
  <c r="T66"/>
  <c r="Q35" i="29"/>
  <c r="U50" i="25"/>
  <c r="V50"/>
  <c r="V66"/>
  <c r="S35" i="29"/>
  <c r="W50" i="25"/>
  <c r="G52"/>
  <c r="H52"/>
  <c r="I52"/>
  <c r="J52"/>
  <c r="K52"/>
  <c r="L52"/>
  <c r="M52"/>
  <c r="N52"/>
  <c r="O52"/>
  <c r="P52"/>
  <c r="Q52"/>
  <c r="R52"/>
  <c r="S52"/>
  <c r="T52"/>
  <c r="W52"/>
  <c r="F53"/>
  <c r="F52"/>
  <c r="F54"/>
  <c r="F55"/>
  <c r="F56"/>
  <c r="J57"/>
  <c r="N57"/>
  <c r="R57"/>
  <c r="V57"/>
  <c r="G58"/>
  <c r="G57"/>
  <c r="H58"/>
  <c r="H57"/>
  <c r="F57"/>
  <c r="I58"/>
  <c r="I57"/>
  <c r="J58"/>
  <c r="K58"/>
  <c r="K57"/>
  <c r="L58"/>
  <c r="L57"/>
  <c r="M58"/>
  <c r="M57"/>
  <c r="N58"/>
  <c r="O58"/>
  <c r="O57"/>
  <c r="P58"/>
  <c r="P57"/>
  <c r="Q58"/>
  <c r="Q57"/>
  <c r="R58"/>
  <c r="S58"/>
  <c r="S57"/>
  <c r="T58"/>
  <c r="T57"/>
  <c r="U58"/>
  <c r="U57"/>
  <c r="V58"/>
  <c r="W58"/>
  <c r="W57"/>
  <c r="G59"/>
  <c r="H59"/>
  <c r="F59"/>
  <c r="I59"/>
  <c r="J59"/>
  <c r="K59"/>
  <c r="L59"/>
  <c r="M59"/>
  <c r="N59"/>
  <c r="O59"/>
  <c r="P59"/>
  <c r="Q59"/>
  <c r="R59"/>
  <c r="S59"/>
  <c r="T59"/>
  <c r="U59"/>
  <c r="V59"/>
  <c r="W59"/>
  <c r="G60"/>
  <c r="H60"/>
  <c r="F60"/>
  <c r="I60"/>
  <c r="J60"/>
  <c r="K60"/>
  <c r="L60"/>
  <c r="M60"/>
  <c r="N60"/>
  <c r="O60"/>
  <c r="P60"/>
  <c r="Q60"/>
  <c r="R60"/>
  <c r="S60"/>
  <c r="T60"/>
  <c r="U60"/>
  <c r="V60"/>
  <c r="W60"/>
  <c r="G61"/>
  <c r="H61"/>
  <c r="F61"/>
  <c r="I61"/>
  <c r="J61"/>
  <c r="K61"/>
  <c r="L61"/>
  <c r="M61"/>
  <c r="N61"/>
  <c r="O61"/>
  <c r="P61"/>
  <c r="Q61"/>
  <c r="R61"/>
  <c r="S61"/>
  <c r="T61"/>
  <c r="U61"/>
  <c r="V61"/>
  <c r="W61"/>
  <c r="T62"/>
  <c r="G63"/>
  <c r="D32" i="29"/>
  <c r="H63" i="25"/>
  <c r="E32" i="29"/>
  <c r="I63" i="25"/>
  <c r="F32" i="29"/>
  <c r="J63" i="25"/>
  <c r="K63"/>
  <c r="H32" i="29"/>
  <c r="L63" i="25"/>
  <c r="I32" i="29"/>
  <c r="M63" i="25"/>
  <c r="J32" i="29"/>
  <c r="N63" i="25"/>
  <c r="O63"/>
  <c r="L32" i="29"/>
  <c r="P63" i="25"/>
  <c r="M32" i="29"/>
  <c r="Q63" i="25"/>
  <c r="N32" i="29"/>
  <c r="R63" i="25"/>
  <c r="S63"/>
  <c r="P32" i="29"/>
  <c r="T63" i="25"/>
  <c r="Q32" i="29"/>
  <c r="U63" i="25"/>
  <c r="R32" i="29"/>
  <c r="V63" i="25"/>
  <c r="H64"/>
  <c r="E33" i="29"/>
  <c r="J64" i="25"/>
  <c r="G33" i="29"/>
  <c r="L64" i="25"/>
  <c r="I33" i="29"/>
  <c r="N64" i="25"/>
  <c r="K33" i="29"/>
  <c r="O64" i="25"/>
  <c r="L33" i="29"/>
  <c r="P64" i="25"/>
  <c r="M33" i="29"/>
  <c r="Q64" i="25"/>
  <c r="N33" i="29"/>
  <c r="R64" i="25"/>
  <c r="O33" i="29"/>
  <c r="S64" i="25"/>
  <c r="P33" i="29"/>
  <c r="T64" i="25"/>
  <c r="Q33" i="29"/>
  <c r="U64" i="25"/>
  <c r="R33" i="29"/>
  <c r="V64" i="25"/>
  <c r="S33" i="29"/>
  <c r="W64" i="25"/>
  <c r="T33" i="29"/>
  <c r="G65" i="25"/>
  <c r="D34" i="29"/>
  <c r="H65" i="25"/>
  <c r="E34" i="29"/>
  <c r="I65" i="25"/>
  <c r="F34" i="29"/>
  <c r="J65" i="25"/>
  <c r="G34" i="29"/>
  <c r="K65" i="25"/>
  <c r="H34" i="29"/>
  <c r="L65" i="25"/>
  <c r="I34" i="29"/>
  <c r="M65" i="25"/>
  <c r="J34" i="29"/>
  <c r="N65" i="25"/>
  <c r="K34" i="29"/>
  <c r="O65" i="25"/>
  <c r="L34" i="29"/>
  <c r="Q65" i="25"/>
  <c r="N34" i="29"/>
  <c r="S65" i="25"/>
  <c r="P34" i="29"/>
  <c r="U65" i="25"/>
  <c r="R34" i="29"/>
  <c r="J66" i="25"/>
  <c r="G35" i="29"/>
  <c r="R66" i="25"/>
  <c r="O35" i="29"/>
  <c r="G8" i="24"/>
  <c r="H8"/>
  <c r="F8"/>
  <c r="I8"/>
  <c r="J8"/>
  <c r="K8"/>
  <c r="L8"/>
  <c r="M8"/>
  <c r="N8"/>
  <c r="O8"/>
  <c r="P8"/>
  <c r="Q8"/>
  <c r="R8"/>
  <c r="S8"/>
  <c r="V8"/>
  <c r="W8"/>
  <c r="F9"/>
  <c r="F10"/>
  <c r="F11"/>
  <c r="F12"/>
  <c r="H13"/>
  <c r="L13"/>
  <c r="P13"/>
  <c r="V13"/>
  <c r="G14"/>
  <c r="G13"/>
  <c r="H14"/>
  <c r="F14"/>
  <c r="I14"/>
  <c r="I13"/>
  <c r="J14"/>
  <c r="J13"/>
  <c r="K14"/>
  <c r="K13"/>
  <c r="L14"/>
  <c r="M14"/>
  <c r="M13"/>
  <c r="N14"/>
  <c r="N13"/>
  <c r="O14"/>
  <c r="O13"/>
  <c r="P14"/>
  <c r="Q14"/>
  <c r="Q13"/>
  <c r="R14"/>
  <c r="R13"/>
  <c r="S14"/>
  <c r="S13"/>
  <c r="T14"/>
  <c r="U14"/>
  <c r="V14"/>
  <c r="W14"/>
  <c r="W13"/>
  <c r="G15"/>
  <c r="H15"/>
  <c r="F15"/>
  <c r="I15"/>
  <c r="J15"/>
  <c r="K15"/>
  <c r="L15"/>
  <c r="M15"/>
  <c r="N15"/>
  <c r="O15"/>
  <c r="P15"/>
  <c r="Q15"/>
  <c r="R15"/>
  <c r="S15"/>
  <c r="T15"/>
  <c r="U15"/>
  <c r="V15"/>
  <c r="W15"/>
  <c r="G16"/>
  <c r="H16"/>
  <c r="F16"/>
  <c r="I16"/>
  <c r="J16"/>
  <c r="K16"/>
  <c r="L16"/>
  <c r="M16"/>
  <c r="N16"/>
  <c r="O16"/>
  <c r="P16"/>
  <c r="Q16"/>
  <c r="R16"/>
  <c r="S16"/>
  <c r="T16"/>
  <c r="U16"/>
  <c r="V16"/>
  <c r="W16"/>
  <c r="G17"/>
  <c r="H17"/>
  <c r="F17"/>
  <c r="I17"/>
  <c r="J17"/>
  <c r="K17"/>
  <c r="L17"/>
  <c r="M17"/>
  <c r="N17"/>
  <c r="O17"/>
  <c r="P17"/>
  <c r="Q17"/>
  <c r="R17"/>
  <c r="S17"/>
  <c r="T17"/>
  <c r="U17"/>
  <c r="V17"/>
  <c r="W17"/>
  <c r="G19"/>
  <c r="H19"/>
  <c r="F19"/>
  <c r="I19"/>
  <c r="J19"/>
  <c r="K19"/>
  <c r="L19"/>
  <c r="M19"/>
  <c r="N19"/>
  <c r="O19"/>
  <c r="P19"/>
  <c r="Q19"/>
  <c r="R19"/>
  <c r="S19"/>
  <c r="V19"/>
  <c r="W19"/>
  <c r="F20"/>
  <c r="F21"/>
  <c r="F22"/>
  <c r="F23"/>
  <c r="H24"/>
  <c r="L24"/>
  <c r="P24"/>
  <c r="V24"/>
  <c r="G25"/>
  <c r="G24"/>
  <c r="H25"/>
  <c r="F25"/>
  <c r="I25"/>
  <c r="I24"/>
  <c r="J25"/>
  <c r="J24"/>
  <c r="K25"/>
  <c r="K24"/>
  <c r="L25"/>
  <c r="M25"/>
  <c r="M24"/>
  <c r="N25"/>
  <c r="N24"/>
  <c r="O25"/>
  <c r="O24"/>
  <c r="P25"/>
  <c r="Q25"/>
  <c r="Q24"/>
  <c r="R25"/>
  <c r="R24"/>
  <c r="S25"/>
  <c r="S24"/>
  <c r="T25"/>
  <c r="U25"/>
  <c r="V25"/>
  <c r="W25"/>
  <c r="W24"/>
  <c r="G26"/>
  <c r="H26"/>
  <c r="F26"/>
  <c r="I26"/>
  <c r="J26"/>
  <c r="K26"/>
  <c r="L26"/>
  <c r="M26"/>
  <c r="N26"/>
  <c r="O26"/>
  <c r="P26"/>
  <c r="Q26"/>
  <c r="R26"/>
  <c r="S26"/>
  <c r="T26"/>
  <c r="U26"/>
  <c r="V26"/>
  <c r="W26"/>
  <c r="G27"/>
  <c r="H27"/>
  <c r="F27"/>
  <c r="I27"/>
  <c r="J27"/>
  <c r="K27"/>
  <c r="L27"/>
  <c r="M27"/>
  <c r="N27"/>
  <c r="O27"/>
  <c r="P27"/>
  <c r="Q27"/>
  <c r="R27"/>
  <c r="S27"/>
  <c r="T27"/>
  <c r="U27"/>
  <c r="V27"/>
  <c r="W27"/>
  <c r="G28"/>
  <c r="H28"/>
  <c r="F28"/>
  <c r="I28"/>
  <c r="J28"/>
  <c r="K28"/>
  <c r="L28"/>
  <c r="M28"/>
  <c r="N28"/>
  <c r="O28"/>
  <c r="P28"/>
  <c r="Q28"/>
  <c r="R28"/>
  <c r="S28"/>
  <c r="T28"/>
  <c r="U28"/>
  <c r="V28"/>
  <c r="W28"/>
  <c r="G30"/>
  <c r="H30"/>
  <c r="F30"/>
  <c r="I30"/>
  <c r="J30"/>
  <c r="K30"/>
  <c r="L30"/>
  <c r="M30"/>
  <c r="N30"/>
  <c r="O30"/>
  <c r="P30"/>
  <c r="Q30"/>
  <c r="R30"/>
  <c r="S30"/>
  <c r="V30"/>
  <c r="W30"/>
  <c r="F31"/>
  <c r="F32"/>
  <c r="F33"/>
  <c r="F34"/>
  <c r="L35"/>
  <c r="T35"/>
  <c r="G36"/>
  <c r="G35"/>
  <c r="H36"/>
  <c r="H52"/>
  <c r="E27" i="29"/>
  <c r="I36" i="24"/>
  <c r="I35"/>
  <c r="J36"/>
  <c r="K36"/>
  <c r="K35"/>
  <c r="L36"/>
  <c r="L52"/>
  <c r="I27" i="29"/>
  <c r="M36" i="24"/>
  <c r="M35"/>
  <c r="N36"/>
  <c r="O36"/>
  <c r="O35"/>
  <c r="P36"/>
  <c r="P52"/>
  <c r="M27" i="29"/>
  <c r="Q36" i="24"/>
  <c r="Q35"/>
  <c r="R36"/>
  <c r="S36"/>
  <c r="S35"/>
  <c r="T36"/>
  <c r="T52"/>
  <c r="Q27" i="29"/>
  <c r="U36" i="24"/>
  <c r="U35"/>
  <c r="V36"/>
  <c r="W36"/>
  <c r="W35"/>
  <c r="G37"/>
  <c r="H37"/>
  <c r="H53"/>
  <c r="I37"/>
  <c r="J37"/>
  <c r="J53"/>
  <c r="G28" i="29"/>
  <c r="K37" i="24"/>
  <c r="L37"/>
  <c r="L53"/>
  <c r="I28" i="29"/>
  <c r="M37" i="24"/>
  <c r="N37"/>
  <c r="N53"/>
  <c r="K28" i="29"/>
  <c r="O37" i="24"/>
  <c r="P37"/>
  <c r="P53"/>
  <c r="M28" i="29"/>
  <c r="Q37" i="24"/>
  <c r="R37"/>
  <c r="R53"/>
  <c r="O28" i="29"/>
  <c r="S37" i="24"/>
  <c r="T37"/>
  <c r="T53"/>
  <c r="Q28" i="29"/>
  <c r="U37" i="24"/>
  <c r="V37"/>
  <c r="V53"/>
  <c r="S28" i="29"/>
  <c r="W37" i="24"/>
  <c r="G38"/>
  <c r="H38"/>
  <c r="F38"/>
  <c r="I38"/>
  <c r="J38"/>
  <c r="J54"/>
  <c r="G29" i="29"/>
  <c r="K38" i="24"/>
  <c r="L38"/>
  <c r="M38"/>
  <c r="N38"/>
  <c r="N54"/>
  <c r="K29" i="29"/>
  <c r="O38" i="24"/>
  <c r="P38"/>
  <c r="Q38"/>
  <c r="R38"/>
  <c r="R54"/>
  <c r="O29" i="29"/>
  <c r="S38" i="24"/>
  <c r="T38"/>
  <c r="U38"/>
  <c r="V38"/>
  <c r="V54"/>
  <c r="S29" i="29"/>
  <c r="W38" i="24"/>
  <c r="G39"/>
  <c r="H39"/>
  <c r="F39"/>
  <c r="I39"/>
  <c r="J39"/>
  <c r="K39"/>
  <c r="L39"/>
  <c r="M39"/>
  <c r="N39"/>
  <c r="O39"/>
  <c r="P39"/>
  <c r="Q39"/>
  <c r="R39"/>
  <c r="S39"/>
  <c r="T39"/>
  <c r="U39"/>
  <c r="V39"/>
  <c r="W39"/>
  <c r="G41"/>
  <c r="H41"/>
  <c r="F41"/>
  <c r="I41"/>
  <c r="J41"/>
  <c r="K41"/>
  <c r="L41"/>
  <c r="M41"/>
  <c r="N41"/>
  <c r="O41"/>
  <c r="P41"/>
  <c r="Q41"/>
  <c r="R41"/>
  <c r="S41"/>
  <c r="T41"/>
  <c r="U41"/>
  <c r="V41"/>
  <c r="W41"/>
  <c r="F42"/>
  <c r="F43"/>
  <c r="F44"/>
  <c r="F45"/>
  <c r="J46"/>
  <c r="N46"/>
  <c r="R46"/>
  <c r="V46"/>
  <c r="G47"/>
  <c r="H47"/>
  <c r="I47"/>
  <c r="J47"/>
  <c r="K47"/>
  <c r="L47"/>
  <c r="M47"/>
  <c r="N47"/>
  <c r="O47"/>
  <c r="P47"/>
  <c r="Q47"/>
  <c r="R47"/>
  <c r="S47"/>
  <c r="T47"/>
  <c r="U47"/>
  <c r="V47"/>
  <c r="W47"/>
  <c r="G48"/>
  <c r="H48"/>
  <c r="H46"/>
  <c r="I48"/>
  <c r="J48"/>
  <c r="K48"/>
  <c r="L48"/>
  <c r="L46"/>
  <c r="M48"/>
  <c r="N48"/>
  <c r="O48"/>
  <c r="P48"/>
  <c r="P46"/>
  <c r="Q48"/>
  <c r="R48"/>
  <c r="S48"/>
  <c r="T48"/>
  <c r="T46"/>
  <c r="U48"/>
  <c r="V48"/>
  <c r="W48"/>
  <c r="G49"/>
  <c r="G54"/>
  <c r="D29" i="29"/>
  <c r="H49" i="24"/>
  <c r="I49"/>
  <c r="I54"/>
  <c r="F29" i="29"/>
  <c r="J49" i="24"/>
  <c r="K49"/>
  <c r="K54"/>
  <c r="H29" i="29"/>
  <c r="L49" i="24"/>
  <c r="M49"/>
  <c r="M54"/>
  <c r="J29" i="29"/>
  <c r="N49" i="24"/>
  <c r="O49"/>
  <c r="O54"/>
  <c r="L29" i="29"/>
  <c r="P49" i="24"/>
  <c r="Q49"/>
  <c r="Q54"/>
  <c r="N29" i="29"/>
  <c r="R49" i="24"/>
  <c r="S49"/>
  <c r="S54"/>
  <c r="P29" i="29"/>
  <c r="T49" i="24"/>
  <c r="U49"/>
  <c r="U54"/>
  <c r="R29" i="29"/>
  <c r="V49" i="24"/>
  <c r="W49"/>
  <c r="W54"/>
  <c r="T29" i="29"/>
  <c r="G50" i="24"/>
  <c r="H50"/>
  <c r="I50"/>
  <c r="J50"/>
  <c r="K50"/>
  <c r="L50"/>
  <c r="M50"/>
  <c r="N50"/>
  <c r="O50"/>
  <c r="P50"/>
  <c r="Q50"/>
  <c r="R50"/>
  <c r="S50"/>
  <c r="T50"/>
  <c r="U50"/>
  <c r="V50"/>
  <c r="W50"/>
  <c r="J52"/>
  <c r="N52"/>
  <c r="R52"/>
  <c r="V52"/>
  <c r="G53"/>
  <c r="D28" i="29"/>
  <c r="I53" i="24"/>
  <c r="F28" i="29"/>
  <c r="K53" i="24"/>
  <c r="H28" i="29"/>
  <c r="M53" i="24"/>
  <c r="J28" i="29"/>
  <c r="O53" i="24"/>
  <c r="L28" i="29"/>
  <c r="Q53" i="24"/>
  <c r="N28" i="29"/>
  <c r="S53" i="24"/>
  <c r="P28" i="29"/>
  <c r="U53" i="24"/>
  <c r="R28" i="29"/>
  <c r="W53" i="24"/>
  <c r="T28" i="29"/>
  <c r="H54" i="24"/>
  <c r="L54"/>
  <c r="I29" i="29"/>
  <c r="P54" i="24"/>
  <c r="M29" i="29"/>
  <c r="T54" i="24"/>
  <c r="Q29" i="29"/>
  <c r="G55" i="24"/>
  <c r="H55"/>
  <c r="I55"/>
  <c r="J55"/>
  <c r="K55"/>
  <c r="L55"/>
  <c r="M55"/>
  <c r="N55"/>
  <c r="O55"/>
  <c r="P55"/>
  <c r="Q55"/>
  <c r="R55"/>
  <c r="S55"/>
  <c r="T55"/>
  <c r="Q30" i="29"/>
  <c r="U55" i="24"/>
  <c r="R30" i="29"/>
  <c r="V55" i="24"/>
  <c r="W55"/>
  <c r="G8" i="23"/>
  <c r="H8"/>
  <c r="F8"/>
  <c r="I8"/>
  <c r="J8"/>
  <c r="K8"/>
  <c r="L8"/>
  <c r="M8"/>
  <c r="N8"/>
  <c r="O8"/>
  <c r="P8"/>
  <c r="Q8"/>
  <c r="R8"/>
  <c r="S8"/>
  <c r="T8"/>
  <c r="U8"/>
  <c r="V8"/>
  <c r="W8"/>
  <c r="F9"/>
  <c r="F10"/>
  <c r="F11"/>
  <c r="F12"/>
  <c r="J13"/>
  <c r="N13"/>
  <c r="R13"/>
  <c r="V13"/>
  <c r="G14"/>
  <c r="G13"/>
  <c r="H14"/>
  <c r="H13"/>
  <c r="F13"/>
  <c r="I14"/>
  <c r="I13"/>
  <c r="J14"/>
  <c r="K14"/>
  <c r="K13"/>
  <c r="L14"/>
  <c r="L13"/>
  <c r="M14"/>
  <c r="M13"/>
  <c r="N14"/>
  <c r="O14"/>
  <c r="O13"/>
  <c r="P14"/>
  <c r="P13"/>
  <c r="Q14"/>
  <c r="Q13"/>
  <c r="R14"/>
  <c r="S14"/>
  <c r="S13"/>
  <c r="T14"/>
  <c r="T13"/>
  <c r="U14"/>
  <c r="U13"/>
  <c r="V14"/>
  <c r="W14"/>
  <c r="W13"/>
  <c r="G15"/>
  <c r="H15"/>
  <c r="I15"/>
  <c r="J15"/>
  <c r="K15"/>
  <c r="L15"/>
  <c r="M15"/>
  <c r="N15"/>
  <c r="O15"/>
  <c r="P15"/>
  <c r="Q15"/>
  <c r="R15"/>
  <c r="S15"/>
  <c r="T15"/>
  <c r="U15"/>
  <c r="V15"/>
  <c r="W15"/>
  <c r="G16"/>
  <c r="H16"/>
  <c r="I16"/>
  <c r="J16"/>
  <c r="K16"/>
  <c r="L16"/>
  <c r="M16"/>
  <c r="N16"/>
  <c r="O16"/>
  <c r="P16"/>
  <c r="Q16"/>
  <c r="R16"/>
  <c r="S16"/>
  <c r="T16"/>
  <c r="U16"/>
  <c r="V16"/>
  <c r="W16"/>
  <c r="G17"/>
  <c r="H17"/>
  <c r="I17"/>
  <c r="J17"/>
  <c r="K17"/>
  <c r="L17"/>
  <c r="M17"/>
  <c r="N17"/>
  <c r="O17"/>
  <c r="P17"/>
  <c r="Q17"/>
  <c r="R17"/>
  <c r="S17"/>
  <c r="T17"/>
  <c r="U17"/>
  <c r="V17"/>
  <c r="W17"/>
  <c r="G19"/>
  <c r="H19"/>
  <c r="F19"/>
  <c r="I19"/>
  <c r="J19"/>
  <c r="K19"/>
  <c r="L19"/>
  <c r="M19"/>
  <c r="N19"/>
  <c r="O19"/>
  <c r="P19"/>
  <c r="Q19"/>
  <c r="R19"/>
  <c r="S19"/>
  <c r="T19"/>
  <c r="U19"/>
  <c r="V19"/>
  <c r="W19"/>
  <c r="F20"/>
  <c r="F21"/>
  <c r="F22"/>
  <c r="F23"/>
  <c r="G25"/>
  <c r="G24"/>
  <c r="H25"/>
  <c r="H24"/>
  <c r="I25"/>
  <c r="I24"/>
  <c r="J25"/>
  <c r="K25"/>
  <c r="K24"/>
  <c r="L25"/>
  <c r="L24"/>
  <c r="M25"/>
  <c r="M24"/>
  <c r="N25"/>
  <c r="O25"/>
  <c r="O24"/>
  <c r="P25"/>
  <c r="P24"/>
  <c r="Q25"/>
  <c r="Q24"/>
  <c r="R25"/>
  <c r="S25"/>
  <c r="S24"/>
  <c r="T25"/>
  <c r="T24"/>
  <c r="U25"/>
  <c r="U24"/>
  <c r="V25"/>
  <c r="W25"/>
  <c r="W24"/>
  <c r="G26"/>
  <c r="H26"/>
  <c r="F26"/>
  <c r="I26"/>
  <c r="J26"/>
  <c r="K26"/>
  <c r="L26"/>
  <c r="M26"/>
  <c r="N26"/>
  <c r="O26"/>
  <c r="P26"/>
  <c r="Q26"/>
  <c r="R26"/>
  <c r="S26"/>
  <c r="T26"/>
  <c r="U26"/>
  <c r="V26"/>
  <c r="W26"/>
  <c r="G27"/>
  <c r="H27"/>
  <c r="F27"/>
  <c r="I27"/>
  <c r="J27"/>
  <c r="K27"/>
  <c r="L27"/>
  <c r="M27"/>
  <c r="N27"/>
  <c r="O27"/>
  <c r="P27"/>
  <c r="Q27"/>
  <c r="R27"/>
  <c r="S27"/>
  <c r="T27"/>
  <c r="U27"/>
  <c r="V27"/>
  <c r="W27"/>
  <c r="G28"/>
  <c r="H28"/>
  <c r="F28"/>
  <c r="I28"/>
  <c r="J28"/>
  <c r="K28"/>
  <c r="L28"/>
  <c r="M28"/>
  <c r="N28"/>
  <c r="O28"/>
  <c r="P28"/>
  <c r="Q28"/>
  <c r="R28"/>
  <c r="S28"/>
  <c r="T28"/>
  <c r="U28"/>
  <c r="V28"/>
  <c r="W28"/>
  <c r="G31"/>
  <c r="H31"/>
  <c r="H30"/>
  <c r="I31"/>
  <c r="J31"/>
  <c r="K31"/>
  <c r="L31"/>
  <c r="L30"/>
  <c r="M31"/>
  <c r="M30"/>
  <c r="N31"/>
  <c r="N30"/>
  <c r="O31"/>
  <c r="O30"/>
  <c r="P31"/>
  <c r="P30"/>
  <c r="Q31"/>
  <c r="Q30"/>
  <c r="R31"/>
  <c r="R30"/>
  <c r="S31"/>
  <c r="S30"/>
  <c r="T31"/>
  <c r="T30"/>
  <c r="U31"/>
  <c r="U30"/>
  <c r="V31"/>
  <c r="V30"/>
  <c r="W31"/>
  <c r="W30"/>
  <c r="G32"/>
  <c r="G30"/>
  <c r="H32"/>
  <c r="I32"/>
  <c r="J32"/>
  <c r="J30"/>
  <c r="L32"/>
  <c r="M32"/>
  <c r="N32"/>
  <c r="O32"/>
  <c r="P32"/>
  <c r="Q32"/>
  <c r="R32"/>
  <c r="S32"/>
  <c r="T32"/>
  <c r="U32"/>
  <c r="V32"/>
  <c r="W32"/>
  <c r="G33"/>
  <c r="H33"/>
  <c r="I33"/>
  <c r="J33"/>
  <c r="L33"/>
  <c r="M33"/>
  <c r="N33"/>
  <c r="O33"/>
  <c r="P33"/>
  <c r="Q33"/>
  <c r="R33"/>
  <c r="S33"/>
  <c r="T33"/>
  <c r="U33"/>
  <c r="V33"/>
  <c r="W33"/>
  <c r="G34"/>
  <c r="H34"/>
  <c r="I34"/>
  <c r="J34"/>
  <c r="K34"/>
  <c r="L34"/>
  <c r="M34"/>
  <c r="N34"/>
  <c r="O34"/>
  <c r="P34"/>
  <c r="Q34"/>
  <c r="R34"/>
  <c r="S34"/>
  <c r="T34"/>
  <c r="U34"/>
  <c r="V34"/>
  <c r="W34"/>
  <c r="G35"/>
  <c r="H35"/>
  <c r="I35"/>
  <c r="J35"/>
  <c r="K35"/>
  <c r="L35"/>
  <c r="M35"/>
  <c r="N35"/>
  <c r="O35"/>
  <c r="P35"/>
  <c r="Q35"/>
  <c r="R35"/>
  <c r="S35"/>
  <c r="T35"/>
  <c r="U35"/>
  <c r="V35"/>
  <c r="W35"/>
  <c r="F36"/>
  <c r="F37"/>
  <c r="F35"/>
  <c r="F38"/>
  <c r="F39"/>
  <c r="G40"/>
  <c r="H40"/>
  <c r="I40"/>
  <c r="J40"/>
  <c r="L40"/>
  <c r="M40"/>
  <c r="N40"/>
  <c r="O40"/>
  <c r="P40"/>
  <c r="Q40"/>
  <c r="R40"/>
  <c r="S40"/>
  <c r="T40"/>
  <c r="U40"/>
  <c r="V40"/>
  <c r="W40"/>
  <c r="F41"/>
  <c r="K42"/>
  <c r="L42"/>
  <c r="K43"/>
  <c r="K33"/>
  <c r="L43"/>
  <c r="F43"/>
  <c r="F44"/>
  <c r="G46"/>
  <c r="G45"/>
  <c r="H46"/>
  <c r="H45"/>
  <c r="I46"/>
  <c r="I45"/>
  <c r="J46"/>
  <c r="K46"/>
  <c r="K45"/>
  <c r="L46"/>
  <c r="L45"/>
  <c r="M46"/>
  <c r="M45"/>
  <c r="N46"/>
  <c r="O46"/>
  <c r="O45"/>
  <c r="P46"/>
  <c r="P45"/>
  <c r="Q46"/>
  <c r="Q45"/>
  <c r="R46"/>
  <c r="S46"/>
  <c r="S45"/>
  <c r="T46"/>
  <c r="T45"/>
  <c r="U46"/>
  <c r="U45"/>
  <c r="V46"/>
  <c r="W46"/>
  <c r="W45"/>
  <c r="G47"/>
  <c r="H47"/>
  <c r="H57"/>
  <c r="I47"/>
  <c r="J47"/>
  <c r="J57"/>
  <c r="K47"/>
  <c r="L47"/>
  <c r="M47"/>
  <c r="N47"/>
  <c r="O47"/>
  <c r="P47"/>
  <c r="Q47"/>
  <c r="R47"/>
  <c r="S47"/>
  <c r="T47"/>
  <c r="U47"/>
  <c r="V47"/>
  <c r="W47"/>
  <c r="G48"/>
  <c r="H48"/>
  <c r="F48"/>
  <c r="I48"/>
  <c r="J48"/>
  <c r="K48"/>
  <c r="L48"/>
  <c r="M48"/>
  <c r="N48"/>
  <c r="O48"/>
  <c r="P48"/>
  <c r="Q48"/>
  <c r="R48"/>
  <c r="S48"/>
  <c r="T48"/>
  <c r="U48"/>
  <c r="V48"/>
  <c r="W48"/>
  <c r="G49"/>
  <c r="H49"/>
  <c r="F49"/>
  <c r="I49"/>
  <c r="J49"/>
  <c r="K49"/>
  <c r="L49"/>
  <c r="M49"/>
  <c r="N49"/>
  <c r="O49"/>
  <c r="P49"/>
  <c r="Q49"/>
  <c r="R49"/>
  <c r="S49"/>
  <c r="T49"/>
  <c r="U49"/>
  <c r="V49"/>
  <c r="W49"/>
  <c r="G50"/>
  <c r="H50"/>
  <c r="I50"/>
  <c r="J50"/>
  <c r="K50"/>
  <c r="L50"/>
  <c r="M50"/>
  <c r="N50"/>
  <c r="O50"/>
  <c r="P50"/>
  <c r="Q50"/>
  <c r="R50"/>
  <c r="S50"/>
  <c r="T50"/>
  <c r="U50"/>
  <c r="V50"/>
  <c r="W50"/>
  <c r="F51"/>
  <c r="F50"/>
  <c r="F52"/>
  <c r="F53"/>
  <c r="F54"/>
  <c r="G56"/>
  <c r="H56"/>
  <c r="I56"/>
  <c r="J56"/>
  <c r="K56"/>
  <c r="L56"/>
  <c r="M56"/>
  <c r="N56"/>
  <c r="O56"/>
  <c r="P56"/>
  <c r="Q56"/>
  <c r="R56"/>
  <c r="S56"/>
  <c r="T56"/>
  <c r="U56"/>
  <c r="V56"/>
  <c r="W56"/>
  <c r="G57"/>
  <c r="M57"/>
  <c r="O57"/>
  <c r="Q57"/>
  <c r="S57"/>
  <c r="U57"/>
  <c r="W57"/>
  <c r="G58"/>
  <c r="I58"/>
  <c r="K58"/>
  <c r="M58"/>
  <c r="O58"/>
  <c r="Q58"/>
  <c r="S58"/>
  <c r="U58"/>
  <c r="W58"/>
  <c r="G59"/>
  <c r="I59"/>
  <c r="K59"/>
  <c r="M59"/>
  <c r="O59"/>
  <c r="Q59"/>
  <c r="S59"/>
  <c r="U59"/>
  <c r="W59"/>
  <c r="G61"/>
  <c r="H61"/>
  <c r="I61"/>
  <c r="J61"/>
  <c r="K61"/>
  <c r="L61"/>
  <c r="M61"/>
  <c r="N61"/>
  <c r="O61"/>
  <c r="P61"/>
  <c r="Q61"/>
  <c r="R61"/>
  <c r="S61"/>
  <c r="T61"/>
  <c r="U61"/>
  <c r="V61"/>
  <c r="W61"/>
  <c r="F62"/>
  <c r="F63"/>
  <c r="F64"/>
  <c r="F65"/>
  <c r="F66"/>
  <c r="G67"/>
  <c r="H67"/>
  <c r="F67"/>
  <c r="I67"/>
  <c r="J67"/>
  <c r="K67"/>
  <c r="L67"/>
  <c r="M67"/>
  <c r="N67"/>
  <c r="O67"/>
  <c r="P67"/>
  <c r="Q67"/>
  <c r="R67"/>
  <c r="S67"/>
  <c r="T67"/>
  <c r="U67"/>
  <c r="V67"/>
  <c r="W67"/>
  <c r="G68"/>
  <c r="H68"/>
  <c r="F68"/>
  <c r="I68"/>
  <c r="J68"/>
  <c r="K68"/>
  <c r="L68"/>
  <c r="M68"/>
  <c r="N68"/>
  <c r="O68"/>
  <c r="P68"/>
  <c r="Q68"/>
  <c r="R68"/>
  <c r="S68"/>
  <c r="T68"/>
  <c r="U68"/>
  <c r="V68"/>
  <c r="W68"/>
  <c r="G69"/>
  <c r="H69"/>
  <c r="F69"/>
  <c r="I69"/>
  <c r="J69"/>
  <c r="K69"/>
  <c r="L69"/>
  <c r="M69"/>
  <c r="N69"/>
  <c r="O69"/>
  <c r="P69"/>
  <c r="Q69"/>
  <c r="R69"/>
  <c r="S69"/>
  <c r="T69"/>
  <c r="U69"/>
  <c r="V69"/>
  <c r="W69"/>
  <c r="G70"/>
  <c r="H70"/>
  <c r="F70"/>
  <c r="I70"/>
  <c r="J70"/>
  <c r="K70"/>
  <c r="L70"/>
  <c r="M70"/>
  <c r="N70"/>
  <c r="O70"/>
  <c r="P70"/>
  <c r="Q70"/>
  <c r="R70"/>
  <c r="S70"/>
  <c r="T70"/>
  <c r="U70"/>
  <c r="V70"/>
  <c r="W70"/>
  <c r="G72"/>
  <c r="D22" i="29"/>
  <c r="H72" i="23"/>
  <c r="I72"/>
  <c r="F22" i="29"/>
  <c r="J72" i="23"/>
  <c r="G22" i="29"/>
  <c r="K72" i="23"/>
  <c r="H22" i="29"/>
  <c r="L72" i="23"/>
  <c r="I22" i="29"/>
  <c r="M72" i="23"/>
  <c r="J22" i="29"/>
  <c r="N72" i="23"/>
  <c r="O72"/>
  <c r="L22" i="29"/>
  <c r="P72" i="23"/>
  <c r="M22" i="29"/>
  <c r="Q72" i="23"/>
  <c r="N22" i="29"/>
  <c r="R72" i="23"/>
  <c r="S72"/>
  <c r="P22" i="29"/>
  <c r="T72" i="23"/>
  <c r="Q22" i="29"/>
  <c r="U72" i="23"/>
  <c r="R22" i="29"/>
  <c r="V72" i="23"/>
  <c r="W72"/>
  <c r="T22" i="29"/>
  <c r="G73" i="23"/>
  <c r="D23" i="29"/>
  <c r="M73" i="23"/>
  <c r="J23" i="29"/>
  <c r="O73" i="23"/>
  <c r="L23" i="29"/>
  <c r="Q73" i="23"/>
  <c r="N23" i="29"/>
  <c r="S73" i="23"/>
  <c r="P23" i="29"/>
  <c r="U73" i="23"/>
  <c r="R23" i="29"/>
  <c r="W73" i="23"/>
  <c r="T23" i="29"/>
  <c r="G74" i="23"/>
  <c r="I74"/>
  <c r="F24" i="29"/>
  <c r="K74" i="23"/>
  <c r="H24" i="29"/>
  <c r="M74" i="23"/>
  <c r="J24" i="29"/>
  <c r="O74" i="23"/>
  <c r="L24" i="29"/>
  <c r="Q74" i="23"/>
  <c r="N24" i="29"/>
  <c r="S74" i="23"/>
  <c r="P24" i="29"/>
  <c r="U74" i="23"/>
  <c r="R24" i="29"/>
  <c r="W74" i="23"/>
  <c r="T24" i="29"/>
  <c r="G75" i="23"/>
  <c r="I75"/>
  <c r="K75"/>
  <c r="M75"/>
  <c r="O75"/>
  <c r="Q75"/>
  <c r="S75"/>
  <c r="U75"/>
  <c r="W75"/>
  <c r="G8" i="22"/>
  <c r="H8"/>
  <c r="I8"/>
  <c r="J8"/>
  <c r="K8"/>
  <c r="L8"/>
  <c r="M8"/>
  <c r="N8"/>
  <c r="O8"/>
  <c r="P8"/>
  <c r="Q8"/>
  <c r="R8"/>
  <c r="S8"/>
  <c r="T8"/>
  <c r="U8"/>
  <c r="V8"/>
  <c r="W8"/>
  <c r="F9"/>
  <c r="F10"/>
  <c r="F11"/>
  <c r="F12"/>
  <c r="G14"/>
  <c r="H14"/>
  <c r="H13"/>
  <c r="I14"/>
  <c r="J14"/>
  <c r="J13"/>
  <c r="K14"/>
  <c r="L14"/>
  <c r="L13"/>
  <c r="M14"/>
  <c r="N14"/>
  <c r="N13"/>
  <c r="O14"/>
  <c r="P14"/>
  <c r="P13"/>
  <c r="Q14"/>
  <c r="R14"/>
  <c r="R13"/>
  <c r="S14"/>
  <c r="T14"/>
  <c r="T13"/>
  <c r="U14"/>
  <c r="V14"/>
  <c r="V13"/>
  <c r="W14"/>
  <c r="G15"/>
  <c r="H15"/>
  <c r="I15"/>
  <c r="J15"/>
  <c r="K15"/>
  <c r="L15"/>
  <c r="M15"/>
  <c r="N15"/>
  <c r="O15"/>
  <c r="P15"/>
  <c r="Q15"/>
  <c r="R15"/>
  <c r="S15"/>
  <c r="T15"/>
  <c r="U15"/>
  <c r="V15"/>
  <c r="W15"/>
  <c r="G16"/>
  <c r="H16"/>
  <c r="I16"/>
  <c r="J16"/>
  <c r="K16"/>
  <c r="L16"/>
  <c r="M16"/>
  <c r="N16"/>
  <c r="O16"/>
  <c r="P16"/>
  <c r="Q16"/>
  <c r="R16"/>
  <c r="S16"/>
  <c r="T16"/>
  <c r="U16"/>
  <c r="V16"/>
  <c r="W16"/>
  <c r="G17"/>
  <c r="H17"/>
  <c r="I17"/>
  <c r="J17"/>
  <c r="K17"/>
  <c r="L17"/>
  <c r="M17"/>
  <c r="N17"/>
  <c r="O17"/>
  <c r="P17"/>
  <c r="Q17"/>
  <c r="R17"/>
  <c r="S17"/>
  <c r="T17"/>
  <c r="U17"/>
  <c r="V17"/>
  <c r="W17"/>
  <c r="G19"/>
  <c r="H19"/>
  <c r="I19"/>
  <c r="J19"/>
  <c r="K19"/>
  <c r="L19"/>
  <c r="M19"/>
  <c r="N19"/>
  <c r="O19"/>
  <c r="P19"/>
  <c r="Q19"/>
  <c r="R19"/>
  <c r="T19"/>
  <c r="V19"/>
  <c r="W19"/>
  <c r="F20"/>
  <c r="F21"/>
  <c r="F22"/>
  <c r="F23"/>
  <c r="G24"/>
  <c r="H24"/>
  <c r="I24"/>
  <c r="J24"/>
  <c r="K24"/>
  <c r="L24"/>
  <c r="M24"/>
  <c r="N24"/>
  <c r="O24"/>
  <c r="P24"/>
  <c r="Q24"/>
  <c r="R24"/>
  <c r="T24"/>
  <c r="V24"/>
  <c r="W24"/>
  <c r="F25"/>
  <c r="F24"/>
  <c r="F26"/>
  <c r="F27"/>
  <c r="F28"/>
  <c r="G29"/>
  <c r="H29"/>
  <c r="I29"/>
  <c r="J29"/>
  <c r="K29"/>
  <c r="L29"/>
  <c r="M29"/>
  <c r="N29"/>
  <c r="O29"/>
  <c r="P29"/>
  <c r="Q29"/>
  <c r="R29"/>
  <c r="T29"/>
  <c r="V29"/>
  <c r="W29"/>
  <c r="F30"/>
  <c r="F31"/>
  <c r="F32"/>
  <c r="F33"/>
  <c r="G34"/>
  <c r="H34"/>
  <c r="I34"/>
  <c r="J34"/>
  <c r="K34"/>
  <c r="L34"/>
  <c r="M34"/>
  <c r="N34"/>
  <c r="O34"/>
  <c r="P34"/>
  <c r="Q34"/>
  <c r="R34"/>
  <c r="T34"/>
  <c r="V34"/>
  <c r="W34"/>
  <c r="F35"/>
  <c r="F34"/>
  <c r="F36"/>
  <c r="F37"/>
  <c r="F38"/>
  <c r="G39"/>
  <c r="H39"/>
  <c r="I39"/>
  <c r="J39"/>
  <c r="K39"/>
  <c r="L39"/>
  <c r="M39"/>
  <c r="N39"/>
  <c r="O39"/>
  <c r="P39"/>
  <c r="Q39"/>
  <c r="R39"/>
  <c r="T39"/>
  <c r="V39"/>
  <c r="W39"/>
  <c r="F40"/>
  <c r="F41"/>
  <c r="F42"/>
  <c r="F43"/>
  <c r="T44"/>
  <c r="G45"/>
  <c r="H45"/>
  <c r="H44"/>
  <c r="I45"/>
  <c r="J45"/>
  <c r="J44"/>
  <c r="K45"/>
  <c r="K44"/>
  <c r="L45"/>
  <c r="L44"/>
  <c r="M45"/>
  <c r="N45"/>
  <c r="N44"/>
  <c r="O45"/>
  <c r="O44"/>
  <c r="P45"/>
  <c r="P44"/>
  <c r="Q45"/>
  <c r="R45"/>
  <c r="R44"/>
  <c r="S45"/>
  <c r="T45"/>
  <c r="U45"/>
  <c r="V45"/>
  <c r="V44"/>
  <c r="W45"/>
  <c r="G46"/>
  <c r="H46"/>
  <c r="I46"/>
  <c r="I44"/>
  <c r="J46"/>
  <c r="K46"/>
  <c r="L46"/>
  <c r="M46"/>
  <c r="M44"/>
  <c r="N46"/>
  <c r="O46"/>
  <c r="P46"/>
  <c r="Q46"/>
  <c r="Q44"/>
  <c r="R46"/>
  <c r="S46"/>
  <c r="T46"/>
  <c r="U46"/>
  <c r="V46"/>
  <c r="W46"/>
  <c r="W44"/>
  <c r="G47"/>
  <c r="H47"/>
  <c r="I47"/>
  <c r="J47"/>
  <c r="K47"/>
  <c r="L47"/>
  <c r="M47"/>
  <c r="N47"/>
  <c r="O47"/>
  <c r="P47"/>
  <c r="Q47"/>
  <c r="R47"/>
  <c r="S47"/>
  <c r="T47"/>
  <c r="U47"/>
  <c r="V47"/>
  <c r="W47"/>
  <c r="G48"/>
  <c r="H48"/>
  <c r="I48"/>
  <c r="J48"/>
  <c r="K48"/>
  <c r="L48"/>
  <c r="M48"/>
  <c r="N48"/>
  <c r="O48"/>
  <c r="P48"/>
  <c r="Q48"/>
  <c r="R48"/>
  <c r="S48"/>
  <c r="T48"/>
  <c r="U48"/>
  <c r="V48"/>
  <c r="W48"/>
  <c r="G51"/>
  <c r="H51"/>
  <c r="H50"/>
  <c r="I51"/>
  <c r="I76"/>
  <c r="J51"/>
  <c r="J50"/>
  <c r="K51"/>
  <c r="K76"/>
  <c r="L51"/>
  <c r="L50"/>
  <c r="M51"/>
  <c r="M76"/>
  <c r="N51"/>
  <c r="N50"/>
  <c r="O51"/>
  <c r="O76"/>
  <c r="P51"/>
  <c r="P50"/>
  <c r="Q51"/>
  <c r="Q76"/>
  <c r="R51"/>
  <c r="R50"/>
  <c r="S51"/>
  <c r="S76"/>
  <c r="T51"/>
  <c r="T50"/>
  <c r="U51"/>
  <c r="U76"/>
  <c r="V51"/>
  <c r="V50"/>
  <c r="W51"/>
  <c r="W76"/>
  <c r="G52"/>
  <c r="H52"/>
  <c r="I52"/>
  <c r="J52"/>
  <c r="K52"/>
  <c r="L52"/>
  <c r="M52"/>
  <c r="M77"/>
  <c r="N52"/>
  <c r="O52"/>
  <c r="O77"/>
  <c r="P52"/>
  <c r="Q52"/>
  <c r="Q77"/>
  <c r="R52"/>
  <c r="S52"/>
  <c r="S77"/>
  <c r="T52"/>
  <c r="U52"/>
  <c r="U77"/>
  <c r="V52"/>
  <c r="W52"/>
  <c r="G53"/>
  <c r="H53"/>
  <c r="I53"/>
  <c r="J53"/>
  <c r="K53"/>
  <c r="L53"/>
  <c r="M53"/>
  <c r="N53"/>
  <c r="O53"/>
  <c r="O78"/>
  <c r="P53"/>
  <c r="Q53"/>
  <c r="Q78"/>
  <c r="R53"/>
  <c r="S53"/>
  <c r="S78"/>
  <c r="T53"/>
  <c r="U53"/>
  <c r="U78"/>
  <c r="V53"/>
  <c r="W53"/>
  <c r="W78"/>
  <c r="G54"/>
  <c r="H54"/>
  <c r="I54"/>
  <c r="I79"/>
  <c r="J54"/>
  <c r="K54"/>
  <c r="K79"/>
  <c r="L54"/>
  <c r="M54"/>
  <c r="M79"/>
  <c r="N54"/>
  <c r="O54"/>
  <c r="O79"/>
  <c r="P54"/>
  <c r="Q54"/>
  <c r="Q79"/>
  <c r="R54"/>
  <c r="S54"/>
  <c r="S79"/>
  <c r="T54"/>
  <c r="U54"/>
  <c r="U79"/>
  <c r="V54"/>
  <c r="W54"/>
  <c r="W79"/>
  <c r="G55"/>
  <c r="H55"/>
  <c r="I55"/>
  <c r="J55"/>
  <c r="K55"/>
  <c r="L55"/>
  <c r="M55"/>
  <c r="N55"/>
  <c r="O55"/>
  <c r="P55"/>
  <c r="Q55"/>
  <c r="R55"/>
  <c r="T55"/>
  <c r="V55"/>
  <c r="W55"/>
  <c r="F56"/>
  <c r="F57"/>
  <c r="F58"/>
  <c r="F59"/>
  <c r="G61"/>
  <c r="H61"/>
  <c r="I61"/>
  <c r="J61"/>
  <c r="K61"/>
  <c r="L61"/>
  <c r="M61"/>
  <c r="N61"/>
  <c r="V61"/>
  <c r="W61"/>
  <c r="G62"/>
  <c r="L62"/>
  <c r="M62"/>
  <c r="N62"/>
  <c r="V62"/>
  <c r="W62"/>
  <c r="G63"/>
  <c r="H63"/>
  <c r="I63"/>
  <c r="J63"/>
  <c r="K63"/>
  <c r="L63"/>
  <c r="M63"/>
  <c r="N63"/>
  <c r="V63"/>
  <c r="V78"/>
  <c r="V94"/>
  <c r="S19" i="29"/>
  <c r="W63" i="22"/>
  <c r="G64"/>
  <c r="H64"/>
  <c r="H79"/>
  <c r="H95"/>
  <c r="I64"/>
  <c r="J64"/>
  <c r="K64"/>
  <c r="L64"/>
  <c r="L79"/>
  <c r="L95"/>
  <c r="M64"/>
  <c r="N64"/>
  <c r="O64"/>
  <c r="P64"/>
  <c r="P79"/>
  <c r="P95"/>
  <c r="Q64"/>
  <c r="R64"/>
  <c r="T64"/>
  <c r="V64"/>
  <c r="W64"/>
  <c r="G65"/>
  <c r="K65"/>
  <c r="L65"/>
  <c r="L60"/>
  <c r="M65"/>
  <c r="N65"/>
  <c r="N60"/>
  <c r="O65"/>
  <c r="P65"/>
  <c r="P60"/>
  <c r="Q65"/>
  <c r="R65"/>
  <c r="R60"/>
  <c r="T65"/>
  <c r="V65"/>
  <c r="V60"/>
  <c r="W65"/>
  <c r="F66"/>
  <c r="F61"/>
  <c r="H67"/>
  <c r="I67"/>
  <c r="I62"/>
  <c r="J67"/>
  <c r="J65"/>
  <c r="J60"/>
  <c r="J75"/>
  <c r="F68"/>
  <c r="F69"/>
  <c r="F64"/>
  <c r="G70"/>
  <c r="G60"/>
  <c r="H70"/>
  <c r="I70"/>
  <c r="K70"/>
  <c r="K60"/>
  <c r="L70"/>
  <c r="M70"/>
  <c r="M60"/>
  <c r="N70"/>
  <c r="O70"/>
  <c r="O60"/>
  <c r="P70"/>
  <c r="Q70"/>
  <c r="Q60"/>
  <c r="R70"/>
  <c r="T70"/>
  <c r="T60"/>
  <c r="T75"/>
  <c r="V70"/>
  <c r="W70"/>
  <c r="W60"/>
  <c r="F71"/>
  <c r="I72"/>
  <c r="J72"/>
  <c r="J70"/>
  <c r="K72"/>
  <c r="K62"/>
  <c r="F73"/>
  <c r="F74"/>
  <c r="L75"/>
  <c r="N75"/>
  <c r="P75"/>
  <c r="R75"/>
  <c r="V75"/>
  <c r="H76"/>
  <c r="J76"/>
  <c r="L76"/>
  <c r="N76"/>
  <c r="P76"/>
  <c r="R76"/>
  <c r="T76"/>
  <c r="V76"/>
  <c r="L77"/>
  <c r="N77"/>
  <c r="P77"/>
  <c r="R77"/>
  <c r="T77"/>
  <c r="V77"/>
  <c r="H78"/>
  <c r="J78"/>
  <c r="L78"/>
  <c r="N78"/>
  <c r="P78"/>
  <c r="R78"/>
  <c r="T78"/>
  <c r="J79"/>
  <c r="N79"/>
  <c r="R79"/>
  <c r="T79"/>
  <c r="V79"/>
  <c r="G81"/>
  <c r="H81"/>
  <c r="F81"/>
  <c r="I81"/>
  <c r="J81"/>
  <c r="K81"/>
  <c r="L81"/>
  <c r="M81"/>
  <c r="N81"/>
  <c r="O81"/>
  <c r="P81"/>
  <c r="Q81"/>
  <c r="R81"/>
  <c r="S81"/>
  <c r="T81"/>
  <c r="U81"/>
  <c r="V81"/>
  <c r="W81"/>
  <c r="F82"/>
  <c r="F83"/>
  <c r="F84"/>
  <c r="F85"/>
  <c r="G87"/>
  <c r="G86"/>
  <c r="H87"/>
  <c r="H86"/>
  <c r="I87"/>
  <c r="I86"/>
  <c r="J87"/>
  <c r="J86"/>
  <c r="K87"/>
  <c r="K86"/>
  <c r="L87"/>
  <c r="L86"/>
  <c r="M87"/>
  <c r="M86"/>
  <c r="N87"/>
  <c r="N86"/>
  <c r="O87"/>
  <c r="O86"/>
  <c r="P87"/>
  <c r="P86"/>
  <c r="Q87"/>
  <c r="Q86"/>
  <c r="R87"/>
  <c r="R86"/>
  <c r="S87"/>
  <c r="S86"/>
  <c r="T87"/>
  <c r="T86"/>
  <c r="U87"/>
  <c r="U86"/>
  <c r="V87"/>
  <c r="V86"/>
  <c r="W87"/>
  <c r="W86"/>
  <c r="G88"/>
  <c r="H88"/>
  <c r="F88"/>
  <c r="I88"/>
  <c r="J88"/>
  <c r="K88"/>
  <c r="L88"/>
  <c r="L93"/>
  <c r="I18" i="29"/>
  <c r="M88" i="22"/>
  <c r="N88"/>
  <c r="O88"/>
  <c r="P88"/>
  <c r="P93"/>
  <c r="M18" i="29"/>
  <c r="Q88" i="22"/>
  <c r="R88"/>
  <c r="S88"/>
  <c r="T88"/>
  <c r="T93"/>
  <c r="Q18" i="29"/>
  <c r="U88" i="22"/>
  <c r="V88"/>
  <c r="W88"/>
  <c r="G89"/>
  <c r="H89"/>
  <c r="F89"/>
  <c r="I89"/>
  <c r="J89"/>
  <c r="J94"/>
  <c r="G19" i="29"/>
  <c r="K89" i="22"/>
  <c r="L89"/>
  <c r="M89"/>
  <c r="N89"/>
  <c r="N94"/>
  <c r="K19" i="29"/>
  <c r="O89" i="22"/>
  <c r="P89"/>
  <c r="Q89"/>
  <c r="R89"/>
  <c r="R94"/>
  <c r="O19" i="29"/>
  <c r="S89" i="22"/>
  <c r="T89"/>
  <c r="U89"/>
  <c r="V89"/>
  <c r="W89"/>
  <c r="G90"/>
  <c r="H90"/>
  <c r="F90"/>
  <c r="I90"/>
  <c r="J90"/>
  <c r="K90"/>
  <c r="L90"/>
  <c r="M90"/>
  <c r="N90"/>
  <c r="O90"/>
  <c r="P90"/>
  <c r="Q90"/>
  <c r="R90"/>
  <c r="S90"/>
  <c r="T90"/>
  <c r="T95"/>
  <c r="U90"/>
  <c r="V90"/>
  <c r="W90"/>
  <c r="H92"/>
  <c r="E17" i="29"/>
  <c r="L92" i="22"/>
  <c r="I17" i="29"/>
  <c r="P92" i="22"/>
  <c r="M17" i="29"/>
  <c r="T92" i="22"/>
  <c r="Q17" i="29"/>
  <c r="N93" i="22"/>
  <c r="K18" i="29"/>
  <c r="R93" i="22"/>
  <c r="O18" i="29"/>
  <c r="V93" i="22"/>
  <c r="S18" i="29"/>
  <c r="H94" i="22"/>
  <c r="E19" i="29"/>
  <c r="L94" i="22"/>
  <c r="I19" i="29"/>
  <c r="P94" i="22"/>
  <c r="M19" i="29"/>
  <c r="T94" i="22"/>
  <c r="Q19" i="29"/>
  <c r="J95" i="22"/>
  <c r="N95"/>
  <c r="R95"/>
  <c r="V95"/>
  <c r="F8" i="21"/>
  <c r="G8"/>
  <c r="H8"/>
  <c r="I8"/>
  <c r="J8"/>
  <c r="K8"/>
  <c r="L8"/>
  <c r="M8"/>
  <c r="N8"/>
  <c r="O8"/>
  <c r="P8"/>
  <c r="Q8"/>
  <c r="R8"/>
  <c r="S8"/>
  <c r="V8"/>
  <c r="W8"/>
  <c r="H13"/>
  <c r="L13"/>
  <c r="P13"/>
  <c r="V13"/>
  <c r="G14"/>
  <c r="G13"/>
  <c r="H14"/>
  <c r="I14"/>
  <c r="I13"/>
  <c r="J14"/>
  <c r="K14"/>
  <c r="K13"/>
  <c r="L14"/>
  <c r="M14"/>
  <c r="M13"/>
  <c r="N14"/>
  <c r="O14"/>
  <c r="O13"/>
  <c r="P14"/>
  <c r="Q14"/>
  <c r="Q13"/>
  <c r="R14"/>
  <c r="S14"/>
  <c r="S13"/>
  <c r="V14"/>
  <c r="W14"/>
  <c r="W13"/>
  <c r="G15"/>
  <c r="H15"/>
  <c r="I15"/>
  <c r="J15"/>
  <c r="K15"/>
  <c r="L15"/>
  <c r="M15"/>
  <c r="N15"/>
  <c r="O15"/>
  <c r="P15"/>
  <c r="Q15"/>
  <c r="R15"/>
  <c r="S15"/>
  <c r="V15"/>
  <c r="W15"/>
  <c r="G16"/>
  <c r="H16"/>
  <c r="I16"/>
  <c r="J16"/>
  <c r="K16"/>
  <c r="L16"/>
  <c r="M16"/>
  <c r="N16"/>
  <c r="O16"/>
  <c r="P16"/>
  <c r="Q16"/>
  <c r="R16"/>
  <c r="S16"/>
  <c r="V16"/>
  <c r="W16"/>
  <c r="G17"/>
  <c r="H17"/>
  <c r="I17"/>
  <c r="J17"/>
  <c r="K17"/>
  <c r="L17"/>
  <c r="M17"/>
  <c r="N17"/>
  <c r="O17"/>
  <c r="P17"/>
  <c r="Q17"/>
  <c r="R17"/>
  <c r="S17"/>
  <c r="V17"/>
  <c r="W17"/>
  <c r="G19"/>
  <c r="H19"/>
  <c r="I19"/>
  <c r="J19"/>
  <c r="K19"/>
  <c r="L19"/>
  <c r="M19"/>
  <c r="N19"/>
  <c r="O19"/>
  <c r="P19"/>
  <c r="Q19"/>
  <c r="R19"/>
  <c r="S19"/>
  <c r="V19"/>
  <c r="W19"/>
  <c r="F20"/>
  <c r="F19"/>
  <c r="F21"/>
  <c r="F22"/>
  <c r="F23"/>
  <c r="H24"/>
  <c r="L24"/>
  <c r="P24"/>
  <c r="V24"/>
  <c r="G25"/>
  <c r="G24"/>
  <c r="H25"/>
  <c r="F25"/>
  <c r="I25"/>
  <c r="I24"/>
  <c r="J25"/>
  <c r="J24"/>
  <c r="K25"/>
  <c r="K24"/>
  <c r="L25"/>
  <c r="M25"/>
  <c r="M24"/>
  <c r="N25"/>
  <c r="N24"/>
  <c r="O25"/>
  <c r="O24"/>
  <c r="P25"/>
  <c r="Q25"/>
  <c r="Q24"/>
  <c r="R25"/>
  <c r="R24"/>
  <c r="S25"/>
  <c r="S24"/>
  <c r="V25"/>
  <c r="W25"/>
  <c r="W24"/>
  <c r="G26"/>
  <c r="H26"/>
  <c r="F26"/>
  <c r="I26"/>
  <c r="J26"/>
  <c r="K26"/>
  <c r="L26"/>
  <c r="M26"/>
  <c r="N26"/>
  <c r="O26"/>
  <c r="P26"/>
  <c r="Q26"/>
  <c r="R26"/>
  <c r="S26"/>
  <c r="V26"/>
  <c r="W26"/>
  <c r="G27"/>
  <c r="H27"/>
  <c r="F27"/>
  <c r="I27"/>
  <c r="J27"/>
  <c r="K27"/>
  <c r="L27"/>
  <c r="M27"/>
  <c r="N27"/>
  <c r="O27"/>
  <c r="P27"/>
  <c r="Q27"/>
  <c r="R27"/>
  <c r="S27"/>
  <c r="V27"/>
  <c r="W27"/>
  <c r="G28"/>
  <c r="H28"/>
  <c r="F28"/>
  <c r="I28"/>
  <c r="J28"/>
  <c r="K28"/>
  <c r="L28"/>
  <c r="M28"/>
  <c r="N28"/>
  <c r="O28"/>
  <c r="P28"/>
  <c r="Q28"/>
  <c r="R28"/>
  <c r="S28"/>
  <c r="V28"/>
  <c r="W28"/>
  <c r="H30"/>
  <c r="L30"/>
  <c r="P30"/>
  <c r="V30"/>
  <c r="G31"/>
  <c r="G30"/>
  <c r="H31"/>
  <c r="H51"/>
  <c r="I31"/>
  <c r="I30"/>
  <c r="J31"/>
  <c r="J51"/>
  <c r="K31"/>
  <c r="K30"/>
  <c r="L31"/>
  <c r="L51"/>
  <c r="M31"/>
  <c r="M30"/>
  <c r="N31"/>
  <c r="N51"/>
  <c r="O31"/>
  <c r="O30"/>
  <c r="P31"/>
  <c r="P51"/>
  <c r="Q31"/>
  <c r="Q30"/>
  <c r="R31"/>
  <c r="R51"/>
  <c r="S31"/>
  <c r="S30"/>
  <c r="V31"/>
  <c r="V51"/>
  <c r="W31"/>
  <c r="W30"/>
  <c r="G32"/>
  <c r="H32"/>
  <c r="H52"/>
  <c r="I32"/>
  <c r="J32"/>
  <c r="J52"/>
  <c r="K32"/>
  <c r="L32"/>
  <c r="L52"/>
  <c r="M32"/>
  <c r="N32"/>
  <c r="N52"/>
  <c r="O32"/>
  <c r="P32"/>
  <c r="P52"/>
  <c r="Q32"/>
  <c r="R32"/>
  <c r="R52"/>
  <c r="S32"/>
  <c r="V32"/>
  <c r="V52"/>
  <c r="W32"/>
  <c r="G33"/>
  <c r="H33"/>
  <c r="H53"/>
  <c r="I33"/>
  <c r="J33"/>
  <c r="J53"/>
  <c r="K33"/>
  <c r="L33"/>
  <c r="L53"/>
  <c r="M33"/>
  <c r="N33"/>
  <c r="N53"/>
  <c r="O33"/>
  <c r="P33"/>
  <c r="P53"/>
  <c r="Q33"/>
  <c r="R33"/>
  <c r="R53"/>
  <c r="S33"/>
  <c r="V33"/>
  <c r="V53"/>
  <c r="W33"/>
  <c r="G34"/>
  <c r="H34"/>
  <c r="H54"/>
  <c r="I34"/>
  <c r="J34"/>
  <c r="J54"/>
  <c r="K34"/>
  <c r="L34"/>
  <c r="L54"/>
  <c r="M34"/>
  <c r="N34"/>
  <c r="N54"/>
  <c r="O34"/>
  <c r="P34"/>
  <c r="P54"/>
  <c r="Q34"/>
  <c r="R34"/>
  <c r="R54"/>
  <c r="S34"/>
  <c r="V34"/>
  <c r="V54"/>
  <c r="W34"/>
  <c r="G35"/>
  <c r="H35"/>
  <c r="I35"/>
  <c r="J35"/>
  <c r="K35"/>
  <c r="L35"/>
  <c r="M35"/>
  <c r="N35"/>
  <c r="O35"/>
  <c r="P35"/>
  <c r="Q35"/>
  <c r="R35"/>
  <c r="S35"/>
  <c r="V35"/>
  <c r="W35"/>
  <c r="F36"/>
  <c r="F35"/>
  <c r="F38"/>
  <c r="F39"/>
  <c r="G41"/>
  <c r="H41"/>
  <c r="H40"/>
  <c r="I41"/>
  <c r="I40"/>
  <c r="J41"/>
  <c r="J40"/>
  <c r="K41"/>
  <c r="K51"/>
  <c r="L41"/>
  <c r="L40"/>
  <c r="M41"/>
  <c r="M40"/>
  <c r="N41"/>
  <c r="N40"/>
  <c r="O41"/>
  <c r="O51"/>
  <c r="P41"/>
  <c r="P40"/>
  <c r="Q41"/>
  <c r="Q40"/>
  <c r="R41"/>
  <c r="R40"/>
  <c r="S41"/>
  <c r="S51"/>
  <c r="V41"/>
  <c r="V40"/>
  <c r="W41"/>
  <c r="W40"/>
  <c r="G42"/>
  <c r="H42"/>
  <c r="I42"/>
  <c r="J42"/>
  <c r="K42"/>
  <c r="L42"/>
  <c r="M42"/>
  <c r="N42"/>
  <c r="O42"/>
  <c r="P42"/>
  <c r="Q42"/>
  <c r="R42"/>
  <c r="S42"/>
  <c r="V42"/>
  <c r="W42"/>
  <c r="G43"/>
  <c r="H43"/>
  <c r="I43"/>
  <c r="J43"/>
  <c r="K43"/>
  <c r="K53"/>
  <c r="K69"/>
  <c r="H14" i="29"/>
  <c r="L43" i="21"/>
  <c r="M43"/>
  <c r="N43"/>
  <c r="O43"/>
  <c r="O53"/>
  <c r="O69"/>
  <c r="L14" i="29"/>
  <c r="P43" i="21"/>
  <c r="Q43"/>
  <c r="R43"/>
  <c r="S43"/>
  <c r="S53"/>
  <c r="S69"/>
  <c r="P14" i="29"/>
  <c r="V43" i="21"/>
  <c r="W43"/>
  <c r="G44"/>
  <c r="H44"/>
  <c r="I44"/>
  <c r="J44"/>
  <c r="K44"/>
  <c r="L44"/>
  <c r="M44"/>
  <c r="N44"/>
  <c r="O44"/>
  <c r="P44"/>
  <c r="Q44"/>
  <c r="R44"/>
  <c r="S44"/>
  <c r="V44"/>
  <c r="W44"/>
  <c r="G45"/>
  <c r="H45"/>
  <c r="I45"/>
  <c r="J45"/>
  <c r="K45"/>
  <c r="L45"/>
  <c r="M45"/>
  <c r="N45"/>
  <c r="O45"/>
  <c r="P45"/>
  <c r="Q45"/>
  <c r="R45"/>
  <c r="S45"/>
  <c r="V45"/>
  <c r="W45"/>
  <c r="F46"/>
  <c r="F47"/>
  <c r="F48"/>
  <c r="F49"/>
  <c r="I51"/>
  <c r="I50"/>
  <c r="M51"/>
  <c r="M50"/>
  <c r="Q51"/>
  <c r="Q50"/>
  <c r="W51"/>
  <c r="W50"/>
  <c r="G52"/>
  <c r="I52"/>
  <c r="K52"/>
  <c r="M52"/>
  <c r="O52"/>
  <c r="Q52"/>
  <c r="S52"/>
  <c r="W52"/>
  <c r="I53"/>
  <c r="M53"/>
  <c r="Q53"/>
  <c r="W53"/>
  <c r="G54"/>
  <c r="I54"/>
  <c r="K54"/>
  <c r="M54"/>
  <c r="O54"/>
  <c r="Q54"/>
  <c r="S54"/>
  <c r="W54"/>
  <c r="F57"/>
  <c r="F58"/>
  <c r="F59"/>
  <c r="F60"/>
  <c r="G62"/>
  <c r="H62"/>
  <c r="I62"/>
  <c r="J62"/>
  <c r="K62"/>
  <c r="L62"/>
  <c r="M62"/>
  <c r="N62"/>
  <c r="O62"/>
  <c r="P62"/>
  <c r="Q62"/>
  <c r="R62"/>
  <c r="S62"/>
  <c r="V62"/>
  <c r="W62"/>
  <c r="G63"/>
  <c r="G68"/>
  <c r="H63"/>
  <c r="I63"/>
  <c r="J63"/>
  <c r="K63"/>
  <c r="K68"/>
  <c r="H13" i="29"/>
  <c r="L63" i="21"/>
  <c r="M63"/>
  <c r="N63"/>
  <c r="O63"/>
  <c r="O68"/>
  <c r="L13" i="29"/>
  <c r="P63" i="21"/>
  <c r="Q63"/>
  <c r="R63"/>
  <c r="S63"/>
  <c r="S68"/>
  <c r="P13" i="29"/>
  <c r="V63" i="21"/>
  <c r="W63"/>
  <c r="G64"/>
  <c r="H64"/>
  <c r="I64"/>
  <c r="J64"/>
  <c r="K64"/>
  <c r="L64"/>
  <c r="M64"/>
  <c r="N64"/>
  <c r="O64"/>
  <c r="P64"/>
  <c r="Q64"/>
  <c r="R64"/>
  <c r="S64"/>
  <c r="V64"/>
  <c r="W64"/>
  <c r="G65"/>
  <c r="G70"/>
  <c r="H65"/>
  <c r="I65"/>
  <c r="J65"/>
  <c r="K65"/>
  <c r="K70"/>
  <c r="L65"/>
  <c r="M65"/>
  <c r="N65"/>
  <c r="O65"/>
  <c r="O70"/>
  <c r="P65"/>
  <c r="Q65"/>
  <c r="R65"/>
  <c r="S65"/>
  <c r="S70"/>
  <c r="V65"/>
  <c r="W65"/>
  <c r="I67"/>
  <c r="F12" i="29"/>
  <c r="M67" i="21"/>
  <c r="J12" i="29"/>
  <c r="Q67" i="21"/>
  <c r="N12" i="29"/>
  <c r="W67" i="21"/>
  <c r="T12" i="29"/>
  <c r="I68" i="21"/>
  <c r="F13" i="29"/>
  <c r="M68" i="21"/>
  <c r="J13" i="29"/>
  <c r="Q68" i="21"/>
  <c r="N13" i="29"/>
  <c r="W68" i="21"/>
  <c r="T13" i="29"/>
  <c r="I69" i="21"/>
  <c r="F14" i="29"/>
  <c r="M69" i="21"/>
  <c r="J14" i="29"/>
  <c r="Q69" i="21"/>
  <c r="N14" i="29"/>
  <c r="W69" i="21"/>
  <c r="T14" i="29"/>
  <c r="I70" i="21"/>
  <c r="M70"/>
  <c r="Q70"/>
  <c r="W70"/>
  <c r="G8" i="15"/>
  <c r="H8"/>
  <c r="I8"/>
  <c r="J8"/>
  <c r="K8"/>
  <c r="L8"/>
  <c r="M8"/>
  <c r="N8"/>
  <c r="O8"/>
  <c r="W8"/>
  <c r="F9"/>
  <c r="F10"/>
  <c r="F11"/>
  <c r="G13"/>
  <c r="H13"/>
  <c r="I13"/>
  <c r="J13"/>
  <c r="K13"/>
  <c r="L13"/>
  <c r="M13"/>
  <c r="N13"/>
  <c r="O13"/>
  <c r="W13"/>
  <c r="F14"/>
  <c r="F15"/>
  <c r="F16"/>
  <c r="F17"/>
  <c r="G18"/>
  <c r="H18"/>
  <c r="I18"/>
  <c r="J18"/>
  <c r="K18"/>
  <c r="L18"/>
  <c r="M18"/>
  <c r="N18"/>
  <c r="O18"/>
  <c r="W18"/>
  <c r="F20"/>
  <c r="F21"/>
  <c r="F18"/>
  <c r="F22"/>
  <c r="G24"/>
  <c r="H24"/>
  <c r="I24"/>
  <c r="I23"/>
  <c r="J24"/>
  <c r="K24"/>
  <c r="K23"/>
  <c r="L24"/>
  <c r="M24"/>
  <c r="M23"/>
  <c r="N24"/>
  <c r="O24"/>
  <c r="O23"/>
  <c r="W24"/>
  <c r="G25"/>
  <c r="H25"/>
  <c r="I25"/>
  <c r="J25"/>
  <c r="K25"/>
  <c r="L25"/>
  <c r="M25"/>
  <c r="N25"/>
  <c r="O25"/>
  <c r="W25"/>
  <c r="W23"/>
  <c r="G26"/>
  <c r="H26"/>
  <c r="I26"/>
  <c r="J26"/>
  <c r="K26"/>
  <c r="L26"/>
  <c r="M26"/>
  <c r="N26"/>
  <c r="O26"/>
  <c r="W26"/>
  <c r="G27"/>
  <c r="H27"/>
  <c r="I27"/>
  <c r="J27"/>
  <c r="K27"/>
  <c r="L27"/>
  <c r="M27"/>
  <c r="N27"/>
  <c r="O27"/>
  <c r="W27"/>
  <c r="G29"/>
  <c r="H29"/>
  <c r="I29"/>
  <c r="J29"/>
  <c r="K29"/>
  <c r="L29"/>
  <c r="M29"/>
  <c r="N29"/>
  <c r="W30"/>
  <c r="W31"/>
  <c r="F32"/>
  <c r="T33"/>
  <c r="S33"/>
  <c r="S43"/>
  <c r="S85"/>
  <c r="W33"/>
  <c r="G34"/>
  <c r="H34"/>
  <c r="I34"/>
  <c r="J34"/>
  <c r="K34"/>
  <c r="L34"/>
  <c r="M34"/>
  <c r="N34"/>
  <c r="O34"/>
  <c r="W34"/>
  <c r="F35"/>
  <c r="F36"/>
  <c r="F34"/>
  <c r="F37"/>
  <c r="F38"/>
  <c r="G39"/>
  <c r="I39"/>
  <c r="K39"/>
  <c r="M39"/>
  <c r="G40"/>
  <c r="H40"/>
  <c r="I40"/>
  <c r="J40"/>
  <c r="K40"/>
  <c r="L40"/>
  <c r="M40"/>
  <c r="N40"/>
  <c r="G41"/>
  <c r="H41"/>
  <c r="I41"/>
  <c r="J41"/>
  <c r="K41"/>
  <c r="L41"/>
  <c r="M41"/>
  <c r="N41"/>
  <c r="G42"/>
  <c r="H42"/>
  <c r="H84"/>
  <c r="E9" i="29"/>
  <c r="I42" i="15"/>
  <c r="J42"/>
  <c r="J84"/>
  <c r="G9" i="29"/>
  <c r="K42" i="15"/>
  <c r="L42"/>
  <c r="L84"/>
  <c r="I9" i="29"/>
  <c r="M42" i="15"/>
  <c r="N42"/>
  <c r="N84"/>
  <c r="K9" i="29"/>
  <c r="O42" i="15"/>
  <c r="P42"/>
  <c r="P84"/>
  <c r="M9" i="29"/>
  <c r="Q42" i="15"/>
  <c r="R42"/>
  <c r="R84"/>
  <c r="O9" i="29"/>
  <c r="S42" i="15"/>
  <c r="T42"/>
  <c r="T84"/>
  <c r="Q9" i="29"/>
  <c r="W42" i="15"/>
  <c r="G43"/>
  <c r="H43"/>
  <c r="I43"/>
  <c r="J43"/>
  <c r="K43"/>
  <c r="L43"/>
  <c r="M43"/>
  <c r="N43"/>
  <c r="W43"/>
  <c r="H45"/>
  <c r="L45"/>
  <c r="P45"/>
  <c r="T45"/>
  <c r="G46"/>
  <c r="G45"/>
  <c r="H46"/>
  <c r="H66"/>
  <c r="I46"/>
  <c r="I45"/>
  <c r="J46"/>
  <c r="J66"/>
  <c r="K46"/>
  <c r="K45"/>
  <c r="L46"/>
  <c r="L66"/>
  <c r="M46"/>
  <c r="M45"/>
  <c r="N46"/>
  <c r="N66"/>
  <c r="O46"/>
  <c r="O45"/>
  <c r="P46"/>
  <c r="P66"/>
  <c r="Q46"/>
  <c r="Q45"/>
  <c r="R46"/>
  <c r="R66"/>
  <c r="S46"/>
  <c r="S45"/>
  <c r="T46"/>
  <c r="T66"/>
  <c r="W46"/>
  <c r="W45"/>
  <c r="G47"/>
  <c r="H47"/>
  <c r="H67"/>
  <c r="I47"/>
  <c r="J47"/>
  <c r="J67"/>
  <c r="K47"/>
  <c r="L47"/>
  <c r="L67"/>
  <c r="M47"/>
  <c r="N47"/>
  <c r="N67"/>
  <c r="O47"/>
  <c r="P47"/>
  <c r="P67"/>
  <c r="Q47"/>
  <c r="R47"/>
  <c r="R67"/>
  <c r="S47"/>
  <c r="T47"/>
  <c r="T67"/>
  <c r="W47"/>
  <c r="G48"/>
  <c r="H48"/>
  <c r="H68"/>
  <c r="I48"/>
  <c r="J48"/>
  <c r="J68"/>
  <c r="K48"/>
  <c r="L48"/>
  <c r="L68"/>
  <c r="M48"/>
  <c r="N48"/>
  <c r="N68"/>
  <c r="O48"/>
  <c r="P48"/>
  <c r="P68"/>
  <c r="Q48"/>
  <c r="R48"/>
  <c r="R68"/>
  <c r="S48"/>
  <c r="T48"/>
  <c r="T68"/>
  <c r="W48"/>
  <c r="G49"/>
  <c r="H49"/>
  <c r="H69"/>
  <c r="I49"/>
  <c r="J49"/>
  <c r="J69"/>
  <c r="K49"/>
  <c r="L49"/>
  <c r="L69"/>
  <c r="M49"/>
  <c r="N49"/>
  <c r="N69"/>
  <c r="O49"/>
  <c r="P49"/>
  <c r="P69"/>
  <c r="Q49"/>
  <c r="R49"/>
  <c r="R69"/>
  <c r="S49"/>
  <c r="T49"/>
  <c r="T69"/>
  <c r="W49"/>
  <c r="F50"/>
  <c r="G50"/>
  <c r="H50"/>
  <c r="I50"/>
  <c r="J50"/>
  <c r="K50"/>
  <c r="L50"/>
  <c r="M50"/>
  <c r="N50"/>
  <c r="O50"/>
  <c r="W50"/>
  <c r="G56"/>
  <c r="H56"/>
  <c r="H55"/>
  <c r="I56"/>
  <c r="I55"/>
  <c r="J56"/>
  <c r="J55"/>
  <c r="K56"/>
  <c r="K66"/>
  <c r="L56"/>
  <c r="L55"/>
  <c r="M56"/>
  <c r="M55"/>
  <c r="N56"/>
  <c r="N55"/>
  <c r="O56"/>
  <c r="O66"/>
  <c r="P56"/>
  <c r="P55"/>
  <c r="Q56"/>
  <c r="Q55"/>
  <c r="R56"/>
  <c r="R55"/>
  <c r="S56"/>
  <c r="S66"/>
  <c r="T56"/>
  <c r="T55"/>
  <c r="W56"/>
  <c r="W55"/>
  <c r="G57"/>
  <c r="H57"/>
  <c r="I57"/>
  <c r="J57"/>
  <c r="K57"/>
  <c r="L57"/>
  <c r="M57"/>
  <c r="N57"/>
  <c r="O57"/>
  <c r="P57"/>
  <c r="Q57"/>
  <c r="R57"/>
  <c r="S57"/>
  <c r="T57"/>
  <c r="W57"/>
  <c r="G58"/>
  <c r="H58"/>
  <c r="I58"/>
  <c r="J58"/>
  <c r="K58"/>
  <c r="K68"/>
  <c r="K84"/>
  <c r="H9" i="29"/>
  <c r="L58" i="15"/>
  <c r="M58"/>
  <c r="N58"/>
  <c r="O58"/>
  <c r="O68"/>
  <c r="O84"/>
  <c r="L9" i="29"/>
  <c r="P58" i="15"/>
  <c r="Q58"/>
  <c r="R58"/>
  <c r="S58"/>
  <c r="S68"/>
  <c r="S84"/>
  <c r="P9" i="29"/>
  <c r="T58" i="15"/>
  <c r="W58"/>
  <c r="G59"/>
  <c r="H59"/>
  <c r="I59"/>
  <c r="J59"/>
  <c r="K59"/>
  <c r="L59"/>
  <c r="M59"/>
  <c r="N59"/>
  <c r="O59"/>
  <c r="P59"/>
  <c r="Q59"/>
  <c r="R59"/>
  <c r="S59"/>
  <c r="T59"/>
  <c r="W59"/>
  <c r="G60"/>
  <c r="H60"/>
  <c r="I60"/>
  <c r="J60"/>
  <c r="K60"/>
  <c r="L60"/>
  <c r="M60"/>
  <c r="N60"/>
  <c r="O60"/>
  <c r="W60"/>
  <c r="F64"/>
  <c r="F60"/>
  <c r="I66"/>
  <c r="I65"/>
  <c r="M66"/>
  <c r="M65"/>
  <c r="Q66"/>
  <c r="Q65"/>
  <c r="W66"/>
  <c r="W65"/>
  <c r="G67"/>
  <c r="I67"/>
  <c r="K67"/>
  <c r="M67"/>
  <c r="O67"/>
  <c r="Q67"/>
  <c r="S67"/>
  <c r="W67"/>
  <c r="I68"/>
  <c r="M68"/>
  <c r="Q68"/>
  <c r="W68"/>
  <c r="G69"/>
  <c r="I69"/>
  <c r="K69"/>
  <c r="M69"/>
  <c r="O69"/>
  <c r="Q69"/>
  <c r="S69"/>
  <c r="W69"/>
  <c r="F72"/>
  <c r="F73"/>
  <c r="F74"/>
  <c r="F75"/>
  <c r="G77"/>
  <c r="H77"/>
  <c r="H76"/>
  <c r="I77"/>
  <c r="J77"/>
  <c r="J76"/>
  <c r="K77"/>
  <c r="K76"/>
  <c r="L77"/>
  <c r="L76"/>
  <c r="M77"/>
  <c r="N77"/>
  <c r="N76"/>
  <c r="O77"/>
  <c r="O76"/>
  <c r="P77"/>
  <c r="P76"/>
  <c r="Q77"/>
  <c r="R77"/>
  <c r="R76"/>
  <c r="S77"/>
  <c r="S76"/>
  <c r="T77"/>
  <c r="T76"/>
  <c r="W77"/>
  <c r="G78"/>
  <c r="H78"/>
  <c r="I78"/>
  <c r="I76"/>
  <c r="J78"/>
  <c r="K78"/>
  <c r="K83"/>
  <c r="H8" i="29"/>
  <c r="L78" i="15"/>
  <c r="M78"/>
  <c r="M76"/>
  <c r="N78"/>
  <c r="O78"/>
  <c r="P78"/>
  <c r="Q78"/>
  <c r="Q76"/>
  <c r="R78"/>
  <c r="S78"/>
  <c r="T78"/>
  <c r="W78"/>
  <c r="W76"/>
  <c r="G79"/>
  <c r="H79"/>
  <c r="I79"/>
  <c r="J79"/>
  <c r="K79"/>
  <c r="L79"/>
  <c r="M79"/>
  <c r="N79"/>
  <c r="O79"/>
  <c r="P79"/>
  <c r="Q79"/>
  <c r="R79"/>
  <c r="S79"/>
  <c r="T79"/>
  <c r="W79"/>
  <c r="G80"/>
  <c r="H80"/>
  <c r="I80"/>
  <c r="J80"/>
  <c r="K80"/>
  <c r="K85"/>
  <c r="L80"/>
  <c r="M80"/>
  <c r="N80"/>
  <c r="O80"/>
  <c r="P80"/>
  <c r="Q80"/>
  <c r="R80"/>
  <c r="S80"/>
  <c r="T80"/>
  <c r="W80"/>
  <c r="I82"/>
  <c r="F7" i="29"/>
  <c r="M82" i="15"/>
  <c r="J7" i="29"/>
  <c r="I83" i="15"/>
  <c r="F8" i="29"/>
  <c r="M83" i="15"/>
  <c r="J8" i="29"/>
  <c r="I84" i="15"/>
  <c r="F9" i="29"/>
  <c r="M84" i="15"/>
  <c r="J9" i="29"/>
  <c r="Q84" i="15"/>
  <c r="N9" i="29"/>
  <c r="W84" i="15"/>
  <c r="T9" i="29"/>
  <c r="I85" i="15"/>
  <c r="M85"/>
  <c r="W85"/>
  <c r="D8" i="4"/>
  <c r="D30" i="30"/>
  <c r="E8" i="4"/>
  <c r="F8"/>
  <c r="F30" i="30"/>
  <c r="G8" i="4"/>
  <c r="H8"/>
  <c r="H30" i="30"/>
  <c r="I8" i="4"/>
  <c r="J8"/>
  <c r="J30" i="30"/>
  <c r="K8" i="4"/>
  <c r="L8"/>
  <c r="L30" i="30"/>
  <c r="M8" i="4"/>
  <c r="N8"/>
  <c r="N30" i="30"/>
  <c r="O8" i="4"/>
  <c r="P8"/>
  <c r="P30" i="30"/>
  <c r="Q8" i="4"/>
  <c r="R8"/>
  <c r="R30" i="30"/>
  <c r="S8" i="4"/>
  <c r="T8"/>
  <c r="T30" i="30"/>
  <c r="U8" i="4"/>
  <c r="U9"/>
  <c r="U10"/>
  <c r="D11"/>
  <c r="D9" i="32"/>
  <c r="D11"/>
  <c r="E11" i="4"/>
  <c r="E9" i="32"/>
  <c r="F11" i="4"/>
  <c r="F9" i="32"/>
  <c r="G11" i="4"/>
  <c r="G9" i="32"/>
  <c r="H11" i="4"/>
  <c r="H9" i="32"/>
  <c r="I11" i="4"/>
  <c r="I9" i="32"/>
  <c r="J11" i="4"/>
  <c r="J9" i="32"/>
  <c r="K11" i="4"/>
  <c r="K9" i="32"/>
  <c r="U9"/>
  <c r="L11" i="4"/>
  <c r="L9" i="32"/>
  <c r="M11" i="4"/>
  <c r="M9" i="32"/>
  <c r="N11" i="4"/>
  <c r="N9" i="32"/>
  <c r="O11" i="4"/>
  <c r="O9" i="32"/>
  <c r="P11" i="4"/>
  <c r="P9" i="32"/>
  <c r="Q11" i="4"/>
  <c r="Q9" i="32"/>
  <c r="R11" i="4"/>
  <c r="R9" i="32"/>
  <c r="S11" i="4"/>
  <c r="S9" i="32"/>
  <c r="T11" i="4"/>
  <c r="T9" i="32"/>
  <c r="V9"/>
  <c r="U11" i="4"/>
  <c r="E29"/>
  <c r="D30"/>
  <c r="E30"/>
  <c r="T30"/>
  <c r="U30"/>
  <c r="E32"/>
  <c r="F32"/>
  <c r="G32"/>
  <c r="H32"/>
  <c r="I32"/>
  <c r="J32"/>
  <c r="K32"/>
  <c r="L32"/>
  <c r="M32"/>
  <c r="N32"/>
  <c r="O32"/>
  <c r="P32"/>
  <c r="Q32"/>
  <c r="R32"/>
  <c r="S32"/>
  <c r="T32"/>
  <c r="D34"/>
  <c r="E34"/>
  <c r="F34"/>
  <c r="G34"/>
  <c r="H34"/>
  <c r="I34"/>
  <c r="J34"/>
  <c r="K34"/>
  <c r="L34"/>
  <c r="M34"/>
  <c r="N34"/>
  <c r="O34"/>
  <c r="P34"/>
  <c r="Q34"/>
  <c r="R34"/>
  <c r="S34"/>
  <c r="T34"/>
  <c r="U38"/>
  <c r="U40"/>
  <c r="U42"/>
  <c r="U51"/>
  <c r="E52"/>
  <c r="D53"/>
  <c r="D52"/>
  <c r="F53"/>
  <c r="U55"/>
  <c r="D59"/>
  <c r="E59"/>
  <c r="F59"/>
  <c r="G59"/>
  <c r="H59"/>
  <c r="D62"/>
  <c r="D16" i="27"/>
  <c r="F62" i="4"/>
  <c r="F16" i="27"/>
  <c r="H62" i="4"/>
  <c r="H16" i="27"/>
  <c r="J62" i="4"/>
  <c r="J16" i="27"/>
  <c r="L62" i="4"/>
  <c r="L16" i="27"/>
  <c r="N62" i="4"/>
  <c r="N16" i="27"/>
  <c r="P62" i="4"/>
  <c r="P16" i="27"/>
  <c r="R62" i="4"/>
  <c r="R16" i="27"/>
  <c r="T62" i="4"/>
  <c r="D65"/>
  <c r="E65"/>
  <c r="F65"/>
  <c r="G65"/>
  <c r="H65"/>
  <c r="I65"/>
  <c r="J65"/>
  <c r="K65"/>
  <c r="L65"/>
  <c r="M65"/>
  <c r="N65"/>
  <c r="O65"/>
  <c r="P65"/>
  <c r="Q65"/>
  <c r="R65"/>
  <c r="S65"/>
  <c r="T65"/>
  <c r="U66"/>
  <c r="U65"/>
  <c r="U67"/>
  <c r="F68"/>
  <c r="F21" i="27"/>
  <c r="J68" i="4"/>
  <c r="J21" i="27"/>
  <c r="K68" i="4"/>
  <c r="K21" i="27"/>
  <c r="U21"/>
  <c r="E69" i="4"/>
  <c r="E22" i="27"/>
  <c r="G69" i="4"/>
  <c r="G22" i="27"/>
  <c r="I69" i="4"/>
  <c r="I22" i="27"/>
  <c r="K69" i="4"/>
  <c r="K22" i="27"/>
  <c r="M69" i="4"/>
  <c r="M22" i="27"/>
  <c r="O69" i="4"/>
  <c r="O22" i="27"/>
  <c r="Q69" i="4"/>
  <c r="Q22" i="27"/>
  <c r="S69" i="4"/>
  <c r="S22" i="27"/>
  <c r="E70" i="4"/>
  <c r="E23" i="27"/>
  <c r="I70" i="4"/>
  <c r="I23" i="27"/>
  <c r="K70" i="4"/>
  <c r="K23" i="27"/>
  <c r="U75" i="4"/>
  <c r="D77"/>
  <c r="E77"/>
  <c r="F77"/>
  <c r="G77"/>
  <c r="H77"/>
  <c r="I77"/>
  <c r="J77"/>
  <c r="K77"/>
  <c r="L77"/>
  <c r="M77"/>
  <c r="N77"/>
  <c r="O77"/>
  <c r="P77"/>
  <c r="Q77"/>
  <c r="R77"/>
  <c r="S77"/>
  <c r="T77"/>
  <c r="D78"/>
  <c r="E78"/>
  <c r="F78"/>
  <c r="I78"/>
  <c r="J78"/>
  <c r="D79"/>
  <c r="E79"/>
  <c r="F79"/>
  <c r="G79"/>
  <c r="H79"/>
  <c r="I79"/>
  <c r="J79"/>
  <c r="K79"/>
  <c r="L79"/>
  <c r="M79"/>
  <c r="N79"/>
  <c r="O79"/>
  <c r="P79"/>
  <c r="Q79"/>
  <c r="R79"/>
  <c r="S79"/>
  <c r="T79"/>
  <c r="E84"/>
  <c r="E24" i="27"/>
  <c r="G84" i="4"/>
  <c r="G24" i="27"/>
  <c r="I84" i="4"/>
  <c r="I24" i="27"/>
  <c r="K84" i="4"/>
  <c r="K24" i="27"/>
  <c r="M84" i="4"/>
  <c r="M24" i="27"/>
  <c r="O84" i="4"/>
  <c r="O24" i="27"/>
  <c r="Q84" i="4"/>
  <c r="Q24" i="27"/>
  <c r="S84" i="4"/>
  <c r="S24" i="27"/>
  <c r="E86" i="4"/>
  <c r="G86"/>
  <c r="I86"/>
  <c r="K86"/>
  <c r="M86"/>
  <c r="O86"/>
  <c r="Q86"/>
  <c r="S86"/>
  <c r="U89"/>
  <c r="U90"/>
  <c r="U93"/>
  <c r="U94"/>
  <c r="D99"/>
  <c r="D28" i="27"/>
  <c r="F99" i="4"/>
  <c r="F28" i="27"/>
  <c r="H99" i="4"/>
  <c r="H28" i="27"/>
  <c r="J99" i="4"/>
  <c r="J28" i="27"/>
  <c r="L99" i="4"/>
  <c r="L28" i="27"/>
  <c r="N99" i="4"/>
  <c r="N28" i="27"/>
  <c r="P99" i="4"/>
  <c r="P28" i="27"/>
  <c r="R99" i="4"/>
  <c r="R28" i="27"/>
  <c r="T99" i="4"/>
  <c r="T28" i="27"/>
  <c r="D101" i="4"/>
  <c r="E101"/>
  <c r="F101"/>
  <c r="G101"/>
  <c r="H101"/>
  <c r="I101"/>
  <c r="J101"/>
  <c r="K101"/>
  <c r="L101"/>
  <c r="M101"/>
  <c r="N101"/>
  <c r="O101"/>
  <c r="P101"/>
  <c r="Q101"/>
  <c r="R101"/>
  <c r="S101"/>
  <c r="T101"/>
  <c r="U101"/>
  <c r="I104"/>
  <c r="J104"/>
  <c r="K104"/>
  <c r="L104"/>
  <c r="M104"/>
  <c r="N104"/>
  <c r="O104"/>
  <c r="P104"/>
  <c r="Q104"/>
  <c r="R104"/>
  <c r="S104"/>
  <c r="T104"/>
  <c r="U104"/>
  <c r="E106"/>
  <c r="E30" i="27"/>
  <c r="F106" i="4"/>
  <c r="F30" i="27"/>
  <c r="G106" i="4"/>
  <c r="G30" i="27"/>
  <c r="H106" i="4"/>
  <c r="H30" i="27"/>
  <c r="I106" i="4"/>
  <c r="I30" i="27"/>
  <c r="J106" i="4"/>
  <c r="J30" i="27"/>
  <c r="K106" i="4"/>
  <c r="K30" i="27"/>
  <c r="U30"/>
  <c r="L106" i="4"/>
  <c r="L30" i="27"/>
  <c r="M106" i="4"/>
  <c r="M30" i="27"/>
  <c r="N106" i="4"/>
  <c r="N30" i="27"/>
  <c r="O106" i="4"/>
  <c r="O30" i="27"/>
  <c r="P106" i="4"/>
  <c r="P30" i="27"/>
  <c r="Q106" i="4"/>
  <c r="Q30" i="27"/>
  <c r="R106" i="4"/>
  <c r="R30" i="27"/>
  <c r="S106" i="4"/>
  <c r="S30" i="27"/>
  <c r="T106" i="4"/>
  <c r="T30" i="27"/>
  <c r="V30"/>
  <c r="U106" i="4"/>
  <c r="D108"/>
  <c r="D7" i="30"/>
  <c r="D9"/>
  <c r="E108" i="4"/>
  <c r="E7" i="30"/>
  <c r="E9"/>
  <c r="F108" i="4"/>
  <c r="F7" i="30"/>
  <c r="G108" i="4"/>
  <c r="G7" i="30"/>
  <c r="G9"/>
  <c r="H108" i="4"/>
  <c r="H7" i="30"/>
  <c r="I108" i="4"/>
  <c r="I7" i="30"/>
  <c r="J108" i="4"/>
  <c r="J7" i="30"/>
  <c r="K108" i="4"/>
  <c r="K7" i="30"/>
  <c r="L108" i="4"/>
  <c r="L7" i="30"/>
  <c r="M108" i="4"/>
  <c r="M7" i="30"/>
  <c r="N108" i="4"/>
  <c r="N7" i="30"/>
  <c r="O108" i="4"/>
  <c r="O7" i="30"/>
  <c r="P108" i="4"/>
  <c r="P7" i="30"/>
  <c r="Q108" i="4"/>
  <c r="Q7" i="30"/>
  <c r="R108" i="4"/>
  <c r="R7" i="30"/>
  <c r="S108" i="4"/>
  <c r="S7" i="30"/>
  <c r="T108" i="4"/>
  <c r="T7" i="30"/>
  <c r="U108" i="4"/>
  <c r="U111"/>
  <c r="D109"/>
  <c r="E109"/>
  <c r="E110"/>
  <c r="F109"/>
  <c r="G109"/>
  <c r="G110"/>
  <c r="H109"/>
  <c r="I109"/>
  <c r="I110"/>
  <c r="J109"/>
  <c r="K109"/>
  <c r="K110"/>
  <c r="L109"/>
  <c r="M109"/>
  <c r="M110"/>
  <c r="N109"/>
  <c r="O109"/>
  <c r="O110"/>
  <c r="P109"/>
  <c r="Q109"/>
  <c r="Q110"/>
  <c r="R109"/>
  <c r="S109"/>
  <c r="S110"/>
  <c r="T109"/>
  <c r="U109"/>
  <c r="U110"/>
  <c r="F110"/>
  <c r="H110"/>
  <c r="J110"/>
  <c r="L110"/>
  <c r="N110"/>
  <c r="P110"/>
  <c r="R110"/>
  <c r="T110"/>
  <c r="D111"/>
  <c r="F111"/>
  <c r="H111"/>
  <c r="J111"/>
  <c r="L111"/>
  <c r="N111"/>
  <c r="P111"/>
  <c r="R111"/>
  <c r="T111"/>
  <c r="D121"/>
  <c r="F121"/>
  <c r="H121"/>
  <c r="J121"/>
  <c r="L121"/>
  <c r="N121"/>
  <c r="P121"/>
  <c r="R121"/>
  <c r="T121"/>
  <c r="D126"/>
  <c r="D36" i="27"/>
  <c r="F126" i="4"/>
  <c r="G126"/>
  <c r="H126"/>
  <c r="H36" i="27"/>
  <c r="D134" i="4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J128"/>
  <c r="I38" i="27"/>
  <c r="J129" i="4"/>
  <c r="I39" i="27"/>
  <c r="J127" i="4"/>
  <c r="J27" i="30"/>
  <c r="I37" i="27"/>
  <c r="I126" i="4"/>
  <c r="G36" i="27"/>
  <c r="F36"/>
  <c r="I36"/>
  <c r="J126" i="4"/>
  <c r="K127"/>
  <c r="K27" i="30"/>
  <c r="J37" i="27"/>
  <c r="J39"/>
  <c r="K129" i="4"/>
  <c r="K128"/>
  <c r="K38" i="27"/>
  <c r="J38"/>
  <c r="L128" i="4"/>
  <c r="L38" i="27"/>
  <c r="L127" i="4"/>
  <c r="L27" i="30"/>
  <c r="L129" i="4"/>
  <c r="L39" i="27"/>
  <c r="K39"/>
  <c r="J36"/>
  <c r="M129" i="4"/>
  <c r="N129"/>
  <c r="M127"/>
  <c r="M27" i="30"/>
  <c r="M128" i="4"/>
  <c r="M38" i="27"/>
  <c r="N128" i="4"/>
  <c r="N38" i="27"/>
  <c r="N127" i="4"/>
  <c r="N27" i="30"/>
  <c r="M126" i="4"/>
  <c r="M39" i="27"/>
  <c r="M36"/>
  <c r="O127" i="4"/>
  <c r="O27" i="30"/>
  <c r="O128" i="4"/>
  <c r="O38" i="27"/>
  <c r="P128" i="4"/>
  <c r="P38" i="27"/>
  <c r="P127" i="4"/>
  <c r="P27" i="30"/>
  <c r="Q127" i="4"/>
  <c r="Q27" i="30"/>
  <c r="Q128" i="4"/>
  <c r="Q38" i="27"/>
  <c r="R128" i="4"/>
  <c r="R38" i="27"/>
  <c r="R127" i="4"/>
  <c r="R27" i="30"/>
  <c r="S127" i="4"/>
  <c r="S27" i="30"/>
  <c r="S128" i="4"/>
  <c r="S38" i="27"/>
  <c r="T128" i="4"/>
  <c r="U128"/>
  <c r="T127"/>
  <c r="T27" i="30"/>
  <c r="U127" i="4"/>
  <c r="T38" i="27"/>
  <c r="U77" i="4"/>
  <c r="U79"/>
  <c r="U69"/>
  <c r="U84"/>
  <c r="H51" i="29"/>
  <c r="H10"/>
  <c r="S65" i="15"/>
  <c r="O65"/>
  <c r="K65"/>
  <c r="F24" i="21"/>
  <c r="D24" i="26"/>
  <c r="O129" i="4"/>
  <c r="N39" i="27"/>
  <c r="D9" i="26"/>
  <c r="P51" i="29"/>
  <c r="P70"/>
  <c r="P10"/>
  <c r="P15"/>
  <c r="P55"/>
  <c r="L15"/>
  <c r="L55"/>
  <c r="H15"/>
  <c r="H55"/>
  <c r="D15"/>
  <c r="D55"/>
  <c r="D13"/>
  <c r="S50" i="21"/>
  <c r="S67"/>
  <c r="O50"/>
  <c r="O67"/>
  <c r="K50"/>
  <c r="K67"/>
  <c r="Q59" i="29"/>
  <c r="Q20"/>
  <c r="M59"/>
  <c r="M20"/>
  <c r="I59"/>
  <c r="I20"/>
  <c r="E59"/>
  <c r="E20"/>
  <c r="D21" i="26"/>
  <c r="R19" i="30"/>
  <c r="R18" i="27"/>
  <c r="S26" i="28"/>
  <c r="S24"/>
  <c r="S20" i="30"/>
  <c r="N19"/>
  <c r="N18" i="27"/>
  <c r="O26" i="28"/>
  <c r="O24"/>
  <c r="O20" i="30"/>
  <c r="H19"/>
  <c r="H18" i="27"/>
  <c r="S30" i="30"/>
  <c r="S62" i="4"/>
  <c r="S16" i="27"/>
  <c r="O30" i="30"/>
  <c r="O62" i="4"/>
  <c r="O16" i="27"/>
  <c r="I30" i="30"/>
  <c r="I62" i="4"/>
  <c r="I16" i="27"/>
  <c r="E30" i="30"/>
  <c r="E62" i="4"/>
  <c r="E16" i="27"/>
  <c r="M81" i="15"/>
  <c r="F80"/>
  <c r="F56"/>
  <c r="K55"/>
  <c r="T19" i="30"/>
  <c r="T18" i="27"/>
  <c r="P19" i="30"/>
  <c r="P18" i="27"/>
  <c r="Q26" i="28"/>
  <c r="Q24"/>
  <c r="Q20" i="30"/>
  <c r="L19"/>
  <c r="L18" i="27"/>
  <c r="J19" i="30"/>
  <c r="J18" i="27"/>
  <c r="F19" i="30"/>
  <c r="F18" i="27"/>
  <c r="G26" i="28"/>
  <c r="G24"/>
  <c r="G20" i="30"/>
  <c r="D19"/>
  <c r="D21"/>
  <c r="D18" i="27"/>
  <c r="E26" i="28"/>
  <c r="E24"/>
  <c r="Q30" i="30"/>
  <c r="Q62" i="4"/>
  <c r="Q16" i="27"/>
  <c r="M30" i="30"/>
  <c r="M62" i="4"/>
  <c r="M16" i="27"/>
  <c r="K30" i="30"/>
  <c r="K62" i="4"/>
  <c r="K16" i="27"/>
  <c r="U16"/>
  <c r="G30" i="30"/>
  <c r="G62" i="4"/>
  <c r="G16" i="27"/>
  <c r="T10" i="29"/>
  <c r="T51"/>
  <c r="T70"/>
  <c r="J10"/>
  <c r="J6"/>
  <c r="J51"/>
  <c r="F10"/>
  <c r="F6"/>
  <c r="F51"/>
  <c r="N19"/>
  <c r="N44"/>
  <c r="N9" i="33"/>
  <c r="I81" i="15"/>
  <c r="F78"/>
  <c r="F58"/>
  <c r="S55"/>
  <c r="O55"/>
  <c r="G55"/>
  <c r="C8" i="26"/>
  <c r="F42" i="15"/>
  <c r="N39"/>
  <c r="N82"/>
  <c r="L39"/>
  <c r="L82"/>
  <c r="J39"/>
  <c r="J82"/>
  <c r="H39"/>
  <c r="H82"/>
  <c r="N83"/>
  <c r="K8" i="29"/>
  <c r="L83" i="15"/>
  <c r="I8" i="29"/>
  <c r="J83" i="15"/>
  <c r="G8" i="29"/>
  <c r="H83" i="15"/>
  <c r="E8" i="29"/>
  <c r="F25" i="15"/>
  <c r="D4" i="26"/>
  <c r="G23" i="15"/>
  <c r="F24"/>
  <c r="N23"/>
  <c r="J23"/>
  <c r="F13"/>
  <c r="T15" i="29"/>
  <c r="T55"/>
  <c r="N15"/>
  <c r="N11"/>
  <c r="N55"/>
  <c r="J15"/>
  <c r="J55"/>
  <c r="F15"/>
  <c r="F11"/>
  <c r="F55"/>
  <c r="T11"/>
  <c r="J11"/>
  <c r="W66" i="21"/>
  <c r="Q66"/>
  <c r="M66"/>
  <c r="I66"/>
  <c r="F43"/>
  <c r="F41"/>
  <c r="S40"/>
  <c r="O40"/>
  <c r="K40"/>
  <c r="G40"/>
  <c r="D13" i="26"/>
  <c r="C13"/>
  <c r="S59" i="29"/>
  <c r="S20"/>
  <c r="O59"/>
  <c r="O20"/>
  <c r="K59"/>
  <c r="K20"/>
  <c r="G59"/>
  <c r="G60"/>
  <c r="G20"/>
  <c r="Q16"/>
  <c r="M16"/>
  <c r="I16"/>
  <c r="F87" i="22"/>
  <c r="F72"/>
  <c r="F67"/>
  <c r="H65"/>
  <c r="H60"/>
  <c r="H75"/>
  <c r="J62"/>
  <c r="J77"/>
  <c r="J93"/>
  <c r="G18" i="29"/>
  <c r="M78" i="22"/>
  <c r="K78"/>
  <c r="I78"/>
  <c r="F53"/>
  <c r="G78"/>
  <c r="F51"/>
  <c r="G76"/>
  <c r="F76"/>
  <c r="U50"/>
  <c r="U75"/>
  <c r="Q50"/>
  <c r="Q75"/>
  <c r="M50"/>
  <c r="M75"/>
  <c r="I50"/>
  <c r="F48"/>
  <c r="F46"/>
  <c r="W94"/>
  <c r="T19" i="29"/>
  <c r="T44"/>
  <c r="T9" i="33"/>
  <c r="U94" i="22"/>
  <c r="R19" i="29"/>
  <c r="R44"/>
  <c r="R9" i="33"/>
  <c r="S94" i="22"/>
  <c r="P19" i="29"/>
  <c r="P44"/>
  <c r="P9" i="33"/>
  <c r="Q94" i="22"/>
  <c r="O94"/>
  <c r="L19" i="29"/>
  <c r="L44"/>
  <c r="M94" i="22"/>
  <c r="J19" i="29"/>
  <c r="J44"/>
  <c r="J9" i="33"/>
  <c r="K94" i="22"/>
  <c r="H19" i="29"/>
  <c r="H44"/>
  <c r="H9" i="33"/>
  <c r="I94" i="22"/>
  <c r="F19" i="29"/>
  <c r="F44"/>
  <c r="F9" i="33"/>
  <c r="F16" i="22"/>
  <c r="G94"/>
  <c r="W92"/>
  <c r="U92"/>
  <c r="S92"/>
  <c r="Q92"/>
  <c r="O92"/>
  <c r="M92"/>
  <c r="K92"/>
  <c r="I92"/>
  <c r="F14"/>
  <c r="G92"/>
  <c r="U13"/>
  <c r="Q13"/>
  <c r="M13"/>
  <c r="I13"/>
  <c r="R25" i="29"/>
  <c r="R63"/>
  <c r="N25"/>
  <c r="N63"/>
  <c r="J25"/>
  <c r="J63"/>
  <c r="J64"/>
  <c r="K30" i="28"/>
  <c r="K28"/>
  <c r="F25" i="29"/>
  <c r="F63"/>
  <c r="D24"/>
  <c r="S22"/>
  <c r="O22"/>
  <c r="K22"/>
  <c r="E22"/>
  <c r="F72" i="23"/>
  <c r="G71"/>
  <c r="F61"/>
  <c r="F56"/>
  <c r="G55"/>
  <c r="F47"/>
  <c r="V45"/>
  <c r="R45"/>
  <c r="N45"/>
  <c r="J45"/>
  <c r="F46"/>
  <c r="I30"/>
  <c r="F30"/>
  <c r="I57"/>
  <c r="F31"/>
  <c r="V24"/>
  <c r="R24"/>
  <c r="N24"/>
  <c r="J24"/>
  <c r="F25"/>
  <c r="S30" i="29"/>
  <c r="Q67"/>
  <c r="O30"/>
  <c r="O67"/>
  <c r="M30"/>
  <c r="M67"/>
  <c r="K30"/>
  <c r="K67"/>
  <c r="I30"/>
  <c r="I67"/>
  <c r="G30"/>
  <c r="G67"/>
  <c r="E30"/>
  <c r="E67"/>
  <c r="F55" i="24"/>
  <c r="C67" i="29"/>
  <c r="E29"/>
  <c r="F54" i="24"/>
  <c r="S27" i="29"/>
  <c r="S26"/>
  <c r="V51" i="24"/>
  <c r="K27" i="29"/>
  <c r="K26"/>
  <c r="N51" i="24"/>
  <c r="P51"/>
  <c r="H51"/>
  <c r="D46" i="26"/>
  <c r="C46"/>
  <c r="F24" i="24"/>
  <c r="L62" i="25"/>
  <c r="F50"/>
  <c r="F49"/>
  <c r="T37" i="27"/>
  <c r="V37"/>
  <c r="S37"/>
  <c r="R37"/>
  <c r="Q37"/>
  <c r="P37"/>
  <c r="O37"/>
  <c r="N37"/>
  <c r="N126" i="4"/>
  <c r="N36" i="27"/>
  <c r="M37"/>
  <c r="L37"/>
  <c r="L126" i="4"/>
  <c r="L36" i="27"/>
  <c r="K126" i="4"/>
  <c r="K36" i="27"/>
  <c r="U36"/>
  <c r="K37"/>
  <c r="U37"/>
  <c r="U121" i="4"/>
  <c r="S121"/>
  <c r="Q121"/>
  <c r="O121"/>
  <c r="M121"/>
  <c r="K121"/>
  <c r="I121"/>
  <c r="G121"/>
  <c r="E121"/>
  <c r="S111"/>
  <c r="Q111"/>
  <c r="O111"/>
  <c r="M111"/>
  <c r="K111"/>
  <c r="I111"/>
  <c r="G111"/>
  <c r="E111"/>
  <c r="U99"/>
  <c r="S99"/>
  <c r="S28" i="27"/>
  <c r="Q99" i="4"/>
  <c r="Q28" i="27"/>
  <c r="O99" i="4"/>
  <c r="O28" i="27"/>
  <c r="M99" i="4"/>
  <c r="M28" i="27"/>
  <c r="K99" i="4"/>
  <c r="K28" i="27"/>
  <c r="I99" i="4"/>
  <c r="I28" i="27"/>
  <c r="G99" i="4"/>
  <c r="G28" i="27"/>
  <c r="E99" i="4"/>
  <c r="E28" i="27"/>
  <c r="T86" i="4"/>
  <c r="U86"/>
  <c r="R86"/>
  <c r="P86"/>
  <c r="N86"/>
  <c r="L86"/>
  <c r="J86"/>
  <c r="H86"/>
  <c r="F86"/>
  <c r="D86"/>
  <c r="T84"/>
  <c r="T24" i="27"/>
  <c r="R84" i="4"/>
  <c r="R24" i="27"/>
  <c r="P84" i="4"/>
  <c r="P24" i="27"/>
  <c r="N84" i="4"/>
  <c r="N24" i="27"/>
  <c r="L84" i="4"/>
  <c r="L24" i="27"/>
  <c r="J84" i="4"/>
  <c r="J24" i="27"/>
  <c r="H84" i="4"/>
  <c r="H24" i="27"/>
  <c r="F84" i="4"/>
  <c r="F24" i="27"/>
  <c r="D84" i="4"/>
  <c r="D24" i="27"/>
  <c r="U24"/>
  <c r="K78" i="4"/>
  <c r="J70"/>
  <c r="J23" i="27"/>
  <c r="F70" i="4"/>
  <c r="F23" i="27"/>
  <c r="D70" i="4"/>
  <c r="D23" i="27"/>
  <c r="U23"/>
  <c r="T69" i="4"/>
  <c r="T22" i="27"/>
  <c r="R69" i="4"/>
  <c r="R22" i="27"/>
  <c r="P69" i="4"/>
  <c r="P22" i="27"/>
  <c r="N69" i="4"/>
  <c r="N22" i="27"/>
  <c r="L69" i="4"/>
  <c r="L22" i="27"/>
  <c r="J69" i="4"/>
  <c r="J22" i="27"/>
  <c r="H69" i="4"/>
  <c r="H22" i="27"/>
  <c r="F69" i="4"/>
  <c r="F22" i="27"/>
  <c r="D69" i="4"/>
  <c r="D22" i="27"/>
  <c r="U22"/>
  <c r="L68" i="4"/>
  <c r="G68"/>
  <c r="S19" i="30"/>
  <c r="S21"/>
  <c r="S18" i="27"/>
  <c r="T26" i="28"/>
  <c r="T24"/>
  <c r="Q19" i="30"/>
  <c r="Q21"/>
  <c r="Q18" i="27"/>
  <c r="R26" i="28"/>
  <c r="R24"/>
  <c r="R20" i="30"/>
  <c r="O19"/>
  <c r="O21"/>
  <c r="O18" i="27"/>
  <c r="P26" i="28"/>
  <c r="P24"/>
  <c r="P20" i="30"/>
  <c r="M19"/>
  <c r="M18" i="27"/>
  <c r="N26" i="28"/>
  <c r="N24"/>
  <c r="N20" i="30"/>
  <c r="K19"/>
  <c r="K18" i="27"/>
  <c r="U18"/>
  <c r="T16"/>
  <c r="V16"/>
  <c r="U62" i="4"/>
  <c r="F52"/>
  <c r="G53"/>
  <c r="F29"/>
  <c r="E31"/>
  <c r="F31"/>
  <c r="G31"/>
  <c r="H31"/>
  <c r="I31"/>
  <c r="J31"/>
  <c r="K31"/>
  <c r="L31"/>
  <c r="M31"/>
  <c r="N31"/>
  <c r="O31"/>
  <c r="P31"/>
  <c r="Q31"/>
  <c r="R31"/>
  <c r="S31"/>
  <c r="T31"/>
  <c r="G85" i="15"/>
  <c r="G83"/>
  <c r="K82"/>
  <c r="G82"/>
  <c r="F79"/>
  <c r="F77"/>
  <c r="F76"/>
  <c r="G76"/>
  <c r="C9" i="26"/>
  <c r="B9"/>
  <c r="F69" i="15"/>
  <c r="G68"/>
  <c r="F67"/>
  <c r="G66"/>
  <c r="F59"/>
  <c r="F57"/>
  <c r="F49"/>
  <c r="F48"/>
  <c r="F47"/>
  <c r="T65"/>
  <c r="R65"/>
  <c r="P65"/>
  <c r="N65"/>
  <c r="L65"/>
  <c r="J65"/>
  <c r="H65"/>
  <c r="F46"/>
  <c r="F45"/>
  <c r="R45"/>
  <c r="D7" i="26"/>
  <c r="N45" i="15"/>
  <c r="J45"/>
  <c r="C7" i="26"/>
  <c r="T43" i="15"/>
  <c r="T85"/>
  <c r="C5" i="26"/>
  <c r="R33" i="15"/>
  <c r="T31"/>
  <c r="W41"/>
  <c r="W83"/>
  <c r="T8" i="29"/>
  <c r="T30" i="15"/>
  <c r="W40"/>
  <c r="W29"/>
  <c r="N85"/>
  <c r="L85"/>
  <c r="J85"/>
  <c r="H85"/>
  <c r="F27"/>
  <c r="F26"/>
  <c r="L23"/>
  <c r="H23"/>
  <c r="F8"/>
  <c r="F54" i="21"/>
  <c r="G53"/>
  <c r="F52"/>
  <c r="G51"/>
  <c r="F45"/>
  <c r="F44"/>
  <c r="F42"/>
  <c r="F34"/>
  <c r="F33"/>
  <c r="F32"/>
  <c r="V50"/>
  <c r="R50"/>
  <c r="P50"/>
  <c r="N50"/>
  <c r="L50"/>
  <c r="J50"/>
  <c r="H50"/>
  <c r="F31"/>
  <c r="F30"/>
  <c r="R30"/>
  <c r="D15" i="26"/>
  <c r="N30" i="21"/>
  <c r="J30"/>
  <c r="C15" i="26"/>
  <c r="V70" i="21"/>
  <c r="R70"/>
  <c r="P70"/>
  <c r="N70"/>
  <c r="L70"/>
  <c r="J70"/>
  <c r="H70"/>
  <c r="F17"/>
  <c r="V69"/>
  <c r="S14" i="29"/>
  <c r="R69" i="21"/>
  <c r="O14" i="29"/>
  <c r="O24"/>
  <c r="O44"/>
  <c r="O9" i="33"/>
  <c r="P69" i="21"/>
  <c r="M14" i="29"/>
  <c r="N69" i="21"/>
  <c r="K14" i="29"/>
  <c r="K24"/>
  <c r="K44"/>
  <c r="K9" i="33"/>
  <c r="L69" i="21"/>
  <c r="I14" i="29"/>
  <c r="J69" i="21"/>
  <c r="G14" i="29"/>
  <c r="G24"/>
  <c r="G44"/>
  <c r="G9" i="33"/>
  <c r="H69" i="21"/>
  <c r="E14" i="29"/>
  <c r="F16" i="21"/>
  <c r="V68"/>
  <c r="S13" i="29"/>
  <c r="R68" i="21"/>
  <c r="O13" i="29"/>
  <c r="P68" i="21"/>
  <c r="M13" i="29"/>
  <c r="N68" i="21"/>
  <c r="K13" i="29"/>
  <c r="L68" i="21"/>
  <c r="I13" i="29"/>
  <c r="J68" i="21"/>
  <c r="G13" i="29"/>
  <c r="H68" i="21"/>
  <c r="E13" i="29"/>
  <c r="F15" i="21"/>
  <c r="V67"/>
  <c r="R67"/>
  <c r="P67"/>
  <c r="N67"/>
  <c r="L67"/>
  <c r="J67"/>
  <c r="H67"/>
  <c r="F14"/>
  <c r="F13"/>
  <c r="R13"/>
  <c r="D12" i="26"/>
  <c r="N13" i="21"/>
  <c r="J13"/>
  <c r="C12" i="26"/>
  <c r="V92" i="22"/>
  <c r="R92"/>
  <c r="N92"/>
  <c r="J92"/>
  <c r="T91"/>
  <c r="P91"/>
  <c r="L91"/>
  <c r="D25" i="26"/>
  <c r="C25"/>
  <c r="B25"/>
  <c r="F86" i="22"/>
  <c r="F70"/>
  <c r="F63"/>
  <c r="H62"/>
  <c r="H77"/>
  <c r="H93"/>
  <c r="E18" i="29"/>
  <c r="E16"/>
  <c r="F55" i="22"/>
  <c r="F54"/>
  <c r="G79"/>
  <c r="F79"/>
  <c r="W77"/>
  <c r="K77"/>
  <c r="I77"/>
  <c r="I93"/>
  <c r="F18" i="29"/>
  <c r="F52" i="22"/>
  <c r="G77"/>
  <c r="F77"/>
  <c r="W50"/>
  <c r="W75"/>
  <c r="S50"/>
  <c r="S75"/>
  <c r="O50"/>
  <c r="K50"/>
  <c r="K75"/>
  <c r="G50"/>
  <c r="F47"/>
  <c r="F45"/>
  <c r="G44"/>
  <c r="C21" i="26"/>
  <c r="B21"/>
  <c r="F39" i="22"/>
  <c r="F29"/>
  <c r="F19"/>
  <c r="W95"/>
  <c r="U95"/>
  <c r="S95"/>
  <c r="Q95"/>
  <c r="O95"/>
  <c r="M95"/>
  <c r="K95"/>
  <c r="I95"/>
  <c r="F17"/>
  <c r="G95"/>
  <c r="W93"/>
  <c r="T18" i="29"/>
  <c r="U93" i="22"/>
  <c r="R18" i="29"/>
  <c r="R43"/>
  <c r="R8" i="33"/>
  <c r="S93" i="22"/>
  <c r="P18" i="29"/>
  <c r="Q93" i="22"/>
  <c r="N18" i="29"/>
  <c r="O93" i="22"/>
  <c r="L18" i="29"/>
  <c r="M93" i="22"/>
  <c r="J18" i="29"/>
  <c r="J43"/>
  <c r="J8" i="33"/>
  <c r="K93" i="22"/>
  <c r="H18" i="29"/>
  <c r="F15" i="22"/>
  <c r="W13"/>
  <c r="S13"/>
  <c r="O13"/>
  <c r="D20" i="26"/>
  <c r="K13" i="22"/>
  <c r="G13"/>
  <c r="C20" i="26"/>
  <c r="V59" i="23"/>
  <c r="V75"/>
  <c r="T59"/>
  <c r="R59"/>
  <c r="R75"/>
  <c r="P59"/>
  <c r="N59"/>
  <c r="N75"/>
  <c r="L59"/>
  <c r="J59"/>
  <c r="F59"/>
  <c r="H59"/>
  <c r="F34"/>
  <c r="V58"/>
  <c r="T58"/>
  <c r="T74"/>
  <c r="Q24" i="29"/>
  <c r="Q44"/>
  <c r="Q9" i="33"/>
  <c r="R58" i="23"/>
  <c r="P58"/>
  <c r="P74"/>
  <c r="M24" i="29"/>
  <c r="N58" i="23"/>
  <c r="L58"/>
  <c r="L74"/>
  <c r="I24" i="29"/>
  <c r="D28" i="26"/>
  <c r="C28"/>
  <c r="O27" i="29"/>
  <c r="O26"/>
  <c r="R51" i="24"/>
  <c r="G27" i="29"/>
  <c r="G26"/>
  <c r="J51" i="24"/>
  <c r="T51"/>
  <c r="L51"/>
  <c r="E28" i="29"/>
  <c r="F53" i="24"/>
  <c r="F37"/>
  <c r="V35"/>
  <c r="Q26" i="29"/>
  <c r="R35" i="24"/>
  <c r="M26" i="29"/>
  <c r="N35" i="24"/>
  <c r="I26" i="29"/>
  <c r="J35" i="24"/>
  <c r="E26" i="29"/>
  <c r="F36" i="24"/>
  <c r="P35"/>
  <c r="H35"/>
  <c r="C47" i="26"/>
  <c r="D47"/>
  <c r="B47"/>
  <c r="D45"/>
  <c r="C45"/>
  <c r="F13" i="24"/>
  <c r="S32" i="29"/>
  <c r="S31"/>
  <c r="V62" i="25"/>
  <c r="Q31" i="29"/>
  <c r="O32"/>
  <c r="O31"/>
  <c r="R62" i="25"/>
  <c r="M31" i="29"/>
  <c r="K32"/>
  <c r="K31"/>
  <c r="N62" i="25"/>
  <c r="I31" i="29"/>
  <c r="G32"/>
  <c r="G31"/>
  <c r="J62" i="25"/>
  <c r="E31" i="29"/>
  <c r="F63" i="25"/>
  <c r="P62"/>
  <c r="H62"/>
  <c r="D55" i="26"/>
  <c r="C55"/>
  <c r="B55"/>
  <c r="V46" i="25"/>
  <c r="T46"/>
  <c r="R46"/>
  <c r="P46"/>
  <c r="D54" i="26"/>
  <c r="N46" i="25"/>
  <c r="L46"/>
  <c r="J46"/>
  <c r="H46"/>
  <c r="F46"/>
  <c r="F47"/>
  <c r="C53" i="26"/>
  <c r="D42"/>
  <c r="C42"/>
  <c r="B42"/>
  <c r="F71" i="19"/>
  <c r="D41" i="26"/>
  <c r="F50" i="19"/>
  <c r="C41" i="26"/>
  <c r="B41"/>
  <c r="D39"/>
  <c r="F30" i="19"/>
  <c r="C39" i="26"/>
  <c r="D37"/>
  <c r="F24" i="19"/>
  <c r="C37" i="26"/>
  <c r="B37"/>
  <c r="I19" i="30"/>
  <c r="I18" i="27"/>
  <c r="G19" i="30"/>
  <c r="G21"/>
  <c r="G18" i="27"/>
  <c r="H26" i="28"/>
  <c r="H24"/>
  <c r="H20" i="30"/>
  <c r="E19"/>
  <c r="E21"/>
  <c r="E18" i="27"/>
  <c r="F26" i="28"/>
  <c r="F24"/>
  <c r="F20" i="30"/>
  <c r="D16" i="32"/>
  <c r="D12"/>
  <c r="D19"/>
  <c r="T12"/>
  <c r="T33" i="30"/>
  <c r="R12" i="32"/>
  <c r="R33" i="30"/>
  <c r="P12" i="32"/>
  <c r="P33" i="30"/>
  <c r="N12" i="32"/>
  <c r="N33" i="30"/>
  <c r="L12" i="32"/>
  <c r="L33" i="30"/>
  <c r="J12" i="32"/>
  <c r="J33" i="30"/>
  <c r="H12" i="32"/>
  <c r="H33" i="30"/>
  <c r="F12" i="32"/>
  <c r="F33" i="30"/>
  <c r="J35" i="32"/>
  <c r="D33" i="30"/>
  <c r="I65" i="22"/>
  <c r="I60"/>
  <c r="F8"/>
  <c r="T25" i="29"/>
  <c r="T63"/>
  <c r="P25"/>
  <c r="P63"/>
  <c r="L25"/>
  <c r="L63"/>
  <c r="H25"/>
  <c r="H63"/>
  <c r="H64"/>
  <c r="I30" i="28"/>
  <c r="I28"/>
  <c r="D25" i="29"/>
  <c r="D63"/>
  <c r="W55" i="23"/>
  <c r="U55"/>
  <c r="S55"/>
  <c r="Q55"/>
  <c r="O55"/>
  <c r="M55"/>
  <c r="D32" i="26"/>
  <c r="C32"/>
  <c r="B32"/>
  <c r="F45" i="23"/>
  <c r="K32"/>
  <c r="K30"/>
  <c r="C31" i="26"/>
  <c r="K40" i="23"/>
  <c r="F42"/>
  <c r="F40"/>
  <c r="J58"/>
  <c r="J55"/>
  <c r="H58"/>
  <c r="F58"/>
  <c r="F33"/>
  <c r="V57"/>
  <c r="V55"/>
  <c r="T57"/>
  <c r="T55"/>
  <c r="R57"/>
  <c r="R55"/>
  <c r="P57"/>
  <c r="P55"/>
  <c r="N57"/>
  <c r="N55"/>
  <c r="L57"/>
  <c r="L55"/>
  <c r="D31" i="26"/>
  <c r="D30"/>
  <c r="D29"/>
  <c r="C29"/>
  <c r="F24" i="23"/>
  <c r="T75"/>
  <c r="P75"/>
  <c r="L75"/>
  <c r="H75"/>
  <c r="F17"/>
  <c r="V74"/>
  <c r="S24" i="29"/>
  <c r="R74" i="23"/>
  <c r="N74"/>
  <c r="J74"/>
  <c r="F16"/>
  <c r="T73"/>
  <c r="Q23" i="29"/>
  <c r="P73" i="23"/>
  <c r="M23" i="29"/>
  <c r="L73" i="23"/>
  <c r="I23" i="29"/>
  <c r="J73" i="23"/>
  <c r="G23" i="29"/>
  <c r="H73" i="23"/>
  <c r="E23" i="29"/>
  <c r="F15" i="23"/>
  <c r="F14"/>
  <c r="C29" i="29"/>
  <c r="W46" i="24"/>
  <c r="W52"/>
  <c r="U46"/>
  <c r="U52"/>
  <c r="S46"/>
  <c r="S52"/>
  <c r="Q46"/>
  <c r="Q52"/>
  <c r="O46"/>
  <c r="D48" i="26"/>
  <c r="O52" i="24"/>
  <c r="M46"/>
  <c r="M52"/>
  <c r="K46"/>
  <c r="K52"/>
  <c r="I46"/>
  <c r="I52"/>
  <c r="G46"/>
  <c r="G52"/>
  <c r="F35"/>
  <c r="F65" i="25"/>
  <c r="F58"/>
  <c r="C54" i="26"/>
  <c r="D53"/>
  <c r="D52"/>
  <c r="F19" i="25"/>
  <c r="D51" i="26"/>
  <c r="F13" i="25"/>
  <c r="C51" i="26"/>
  <c r="F60" i="19"/>
  <c r="D40" i="26"/>
  <c r="C40"/>
  <c r="B40"/>
  <c r="F40" i="19"/>
  <c r="D36" i="26"/>
  <c r="C36"/>
  <c r="F13" i="19"/>
  <c r="F8"/>
  <c r="T21" i="29"/>
  <c r="R21"/>
  <c r="P21"/>
  <c r="N21"/>
  <c r="L21"/>
  <c r="J21"/>
  <c r="D21"/>
  <c r="C22"/>
  <c r="W71" i="23"/>
  <c r="U71"/>
  <c r="S71"/>
  <c r="Q71"/>
  <c r="O71"/>
  <c r="M71"/>
  <c r="T30" i="29"/>
  <c r="T67"/>
  <c r="P30"/>
  <c r="P67"/>
  <c r="N30"/>
  <c r="N67"/>
  <c r="L30"/>
  <c r="L67"/>
  <c r="J30"/>
  <c r="J67"/>
  <c r="H30"/>
  <c r="H67"/>
  <c r="F30"/>
  <c r="F67"/>
  <c r="D30"/>
  <c r="C30"/>
  <c r="D67"/>
  <c r="C28"/>
  <c r="G66" i="25"/>
  <c r="C34" i="29"/>
  <c r="G64" i="25"/>
  <c r="W63"/>
  <c r="R31" i="29"/>
  <c r="P31"/>
  <c r="N31"/>
  <c r="L31"/>
  <c r="J31"/>
  <c r="H31"/>
  <c r="F33"/>
  <c r="F31"/>
  <c r="U62" i="25"/>
  <c r="S62"/>
  <c r="Q62"/>
  <c r="O62"/>
  <c r="M62"/>
  <c r="K62"/>
  <c r="G62"/>
  <c r="I26"/>
  <c r="I64"/>
  <c r="C40" i="29"/>
  <c r="C39"/>
  <c r="C38"/>
  <c r="T36"/>
  <c r="R36"/>
  <c r="P36"/>
  <c r="N36"/>
  <c r="L36"/>
  <c r="J36"/>
  <c r="H36"/>
  <c r="F36"/>
  <c r="D36"/>
  <c r="C37"/>
  <c r="W76" i="19"/>
  <c r="U76"/>
  <c r="S76"/>
  <c r="Q76"/>
  <c r="O76"/>
  <c r="M76"/>
  <c r="K76"/>
  <c r="I76"/>
  <c r="G76"/>
  <c r="C65" i="29"/>
  <c r="R30" i="28"/>
  <c r="R28"/>
  <c r="N30"/>
  <c r="N28"/>
  <c r="G30"/>
  <c r="G28"/>
  <c r="E30"/>
  <c r="E28"/>
  <c r="F36" i="25"/>
  <c r="F35"/>
  <c r="F25"/>
  <c r="F21"/>
  <c r="F14"/>
  <c r="F80" i="19"/>
  <c r="F79"/>
  <c r="F78"/>
  <c r="S36" i="29"/>
  <c r="Q36"/>
  <c r="O36"/>
  <c r="M36"/>
  <c r="K36"/>
  <c r="I36"/>
  <c r="G36"/>
  <c r="E36"/>
  <c r="F77" i="19"/>
  <c r="V76"/>
  <c r="T76"/>
  <c r="R76"/>
  <c r="P76"/>
  <c r="N76"/>
  <c r="L76"/>
  <c r="J76"/>
  <c r="H76"/>
  <c r="F72"/>
  <c r="F61"/>
  <c r="F51"/>
  <c r="F41"/>
  <c r="F31"/>
  <c r="F25"/>
  <c r="F14"/>
  <c r="F10"/>
  <c r="S30" i="28"/>
  <c r="S28"/>
  <c r="Q30"/>
  <c r="Q28"/>
  <c r="O30"/>
  <c r="O28"/>
  <c r="M30"/>
  <c r="M28"/>
  <c r="F30"/>
  <c r="F28"/>
  <c r="F34" i="30"/>
  <c r="G37" i="28"/>
  <c r="F36"/>
  <c r="H32"/>
  <c r="H28" i="30"/>
  <c r="I33" i="28"/>
  <c r="G32"/>
  <c r="G28" i="30"/>
  <c r="D24"/>
  <c r="D25"/>
  <c r="D28" i="28"/>
  <c r="V28"/>
  <c r="U29"/>
  <c r="I17"/>
  <c r="H13"/>
  <c r="T17" i="30"/>
  <c r="R17"/>
  <c r="P17"/>
  <c r="N17"/>
  <c r="L17"/>
  <c r="J17"/>
  <c r="H17"/>
  <c r="F17"/>
  <c r="G16" i="28"/>
  <c r="G12" i="30"/>
  <c r="G13"/>
  <c r="F12" i="28"/>
  <c r="F8" i="30"/>
  <c r="F9"/>
  <c r="F10" i="32"/>
  <c r="E11"/>
  <c r="G15"/>
  <c r="K63" i="29"/>
  <c r="K64"/>
  <c r="L30" i="28"/>
  <c r="L28"/>
  <c r="U28"/>
  <c r="K25" i="29"/>
  <c r="O63"/>
  <c r="O25"/>
  <c r="S63"/>
  <c r="S25"/>
  <c r="B12" i="26"/>
  <c r="I44" i="29"/>
  <c r="I9" i="33"/>
  <c r="M44" i="29"/>
  <c r="M9" i="33"/>
  <c r="L9"/>
  <c r="C30" i="26"/>
  <c r="B30"/>
  <c r="B31"/>
  <c r="B15"/>
  <c r="C6"/>
  <c r="B7"/>
  <c r="H15" i="32"/>
  <c r="G10"/>
  <c r="F11"/>
  <c r="I13" i="28"/>
  <c r="H12"/>
  <c r="H8" i="30"/>
  <c r="H9"/>
  <c r="D35" i="29"/>
  <c r="C35"/>
  <c r="F66" i="25"/>
  <c r="I63" i="29"/>
  <c r="I64"/>
  <c r="J30" i="28"/>
  <c r="J28"/>
  <c r="I25" i="29"/>
  <c r="I21"/>
  <c r="Q63"/>
  <c r="Q25"/>
  <c r="Q21"/>
  <c r="F35" i="30"/>
  <c r="E16" i="32"/>
  <c r="J17" i="28"/>
  <c r="I16"/>
  <c r="I12" i="30"/>
  <c r="I13"/>
  <c r="H31"/>
  <c r="G36" i="28"/>
  <c r="G34" i="30"/>
  <c r="H37" i="28"/>
  <c r="F31" i="30"/>
  <c r="F76" i="19"/>
  <c r="C36" i="29"/>
  <c r="I62" i="25"/>
  <c r="F62"/>
  <c r="T32" i="29"/>
  <c r="W62" i="25"/>
  <c r="B36" i="26"/>
  <c r="B51"/>
  <c r="D56"/>
  <c r="I24" i="25"/>
  <c r="F26"/>
  <c r="D27" i="29"/>
  <c r="G51" i="24"/>
  <c r="F52"/>
  <c r="F27" i="29"/>
  <c r="F26"/>
  <c r="I51" i="24"/>
  <c r="H27" i="29"/>
  <c r="H26"/>
  <c r="K51" i="24"/>
  <c r="J27" i="29"/>
  <c r="J26"/>
  <c r="M51" i="24"/>
  <c r="L27" i="29"/>
  <c r="L26"/>
  <c r="O51" i="24"/>
  <c r="N27" i="29"/>
  <c r="N26"/>
  <c r="Q51" i="24"/>
  <c r="P27" i="29"/>
  <c r="P26"/>
  <c r="S51" i="24"/>
  <c r="R27" i="29"/>
  <c r="R26"/>
  <c r="U51" i="24"/>
  <c r="T27" i="29"/>
  <c r="T26"/>
  <c r="W51" i="24"/>
  <c r="N73" i="23"/>
  <c r="R73"/>
  <c r="V73"/>
  <c r="H74"/>
  <c r="J75"/>
  <c r="B29" i="26"/>
  <c r="D31" i="30"/>
  <c r="D35"/>
  <c r="V12" i="32"/>
  <c r="C38" i="26"/>
  <c r="B39"/>
  <c r="D38"/>
  <c r="D43"/>
  <c r="D49"/>
  <c r="D34"/>
  <c r="L71" i="23"/>
  <c r="J71"/>
  <c r="G93" i="22"/>
  <c r="D20" i="29"/>
  <c r="D59"/>
  <c r="F95" i="22"/>
  <c r="F20" i="29"/>
  <c r="F59"/>
  <c r="F60"/>
  <c r="J20"/>
  <c r="J59"/>
  <c r="N20"/>
  <c r="N59"/>
  <c r="R20"/>
  <c r="R45"/>
  <c r="R10" i="33"/>
  <c r="R59" i="29"/>
  <c r="R71"/>
  <c r="F44" i="22"/>
  <c r="C23" i="26"/>
  <c r="F50" i="22"/>
  <c r="G75"/>
  <c r="D23" i="26"/>
  <c r="D22"/>
  <c r="O75" i="22"/>
  <c r="K17" i="29"/>
  <c r="K16"/>
  <c r="N91" i="22"/>
  <c r="S17" i="29"/>
  <c r="S16"/>
  <c r="V91" i="22"/>
  <c r="G12" i="29"/>
  <c r="J66" i="21"/>
  <c r="K12" i="29"/>
  <c r="N66" i="21"/>
  <c r="O12" i="29"/>
  <c r="R66" i="21"/>
  <c r="G15" i="29"/>
  <c r="G55"/>
  <c r="K15"/>
  <c r="K55"/>
  <c r="O15"/>
  <c r="O55"/>
  <c r="O71"/>
  <c r="E10"/>
  <c r="E51"/>
  <c r="E70"/>
  <c r="I10"/>
  <c r="I51"/>
  <c r="T29" i="15"/>
  <c r="T40"/>
  <c r="T82"/>
  <c r="S30"/>
  <c r="T41"/>
  <c r="T83"/>
  <c r="Q8" i="29"/>
  <c r="Q43"/>
  <c r="Q8" i="33"/>
  <c r="S31" i="15"/>
  <c r="F66"/>
  <c r="G65"/>
  <c r="F68"/>
  <c r="G84"/>
  <c r="H7" i="29"/>
  <c r="K81" i="15"/>
  <c r="D8" i="29"/>
  <c r="G52" i="4"/>
  <c r="H53"/>
  <c r="T20" i="30"/>
  <c r="V24" i="28"/>
  <c r="G21" i="27"/>
  <c r="G78" i="4"/>
  <c r="H68"/>
  <c r="G70"/>
  <c r="G23" i="27"/>
  <c r="V22"/>
  <c r="B46" i="26"/>
  <c r="H55" i="23"/>
  <c r="D17" i="29"/>
  <c r="G91" i="22"/>
  <c r="F92"/>
  <c r="F17" i="29"/>
  <c r="I91" i="22"/>
  <c r="J17" i="29"/>
  <c r="M91" i="22"/>
  <c r="N17" i="29"/>
  <c r="N16"/>
  <c r="Q91" i="22"/>
  <c r="R17" i="29"/>
  <c r="U91" i="22"/>
  <c r="D19" i="29"/>
  <c r="C19"/>
  <c r="F94" i="22"/>
  <c r="I75"/>
  <c r="F75"/>
  <c r="F78"/>
  <c r="B13" i="26"/>
  <c r="C16"/>
  <c r="D16"/>
  <c r="B16"/>
  <c r="D14"/>
  <c r="D18"/>
  <c r="F40" i="21"/>
  <c r="F71" i="29"/>
  <c r="J71"/>
  <c r="J56"/>
  <c r="N71"/>
  <c r="C4" i="26"/>
  <c r="G43" i="29"/>
  <c r="G8" i="33"/>
  <c r="E7" i="29"/>
  <c r="H81" i="15"/>
  <c r="G7" i="29"/>
  <c r="J81" i="15"/>
  <c r="I7" i="29"/>
  <c r="L81" i="15"/>
  <c r="K7" i="29"/>
  <c r="N81" i="15"/>
  <c r="D8" i="26"/>
  <c r="D6"/>
  <c r="F53" i="29"/>
  <c r="F70"/>
  <c r="J53"/>
  <c r="J70"/>
  <c r="V18" i="27"/>
  <c r="F55" i="15"/>
  <c r="C24" i="26"/>
  <c r="B24"/>
  <c r="Q71" i="29"/>
  <c r="C13"/>
  <c r="D71"/>
  <c r="H56"/>
  <c r="L56"/>
  <c r="H53"/>
  <c r="H70"/>
  <c r="J33" i="28"/>
  <c r="I32"/>
  <c r="I28" i="30"/>
  <c r="D33" i="29"/>
  <c r="F64" i="25"/>
  <c r="B54" i="26"/>
  <c r="C48"/>
  <c r="B48"/>
  <c r="F46" i="24"/>
  <c r="E63" i="29"/>
  <c r="E25"/>
  <c r="M63"/>
  <c r="M25"/>
  <c r="M21"/>
  <c r="K57" i="23"/>
  <c r="F32"/>
  <c r="B53" i="26"/>
  <c r="C49"/>
  <c r="B49"/>
  <c r="B45"/>
  <c r="B28"/>
  <c r="C34"/>
  <c r="B34"/>
  <c r="T71" i="23"/>
  <c r="B20" i="26"/>
  <c r="D26"/>
  <c r="H20" i="29"/>
  <c r="H59"/>
  <c r="H60"/>
  <c r="L20"/>
  <c r="L59"/>
  <c r="L71"/>
  <c r="P20"/>
  <c r="P45"/>
  <c r="P10" i="33"/>
  <c r="P59" i="29"/>
  <c r="P71"/>
  <c r="T20"/>
  <c r="T59"/>
  <c r="T71"/>
  <c r="H91" i="22"/>
  <c r="G17" i="29"/>
  <c r="G16"/>
  <c r="J91" i="22"/>
  <c r="O17" i="29"/>
  <c r="O16"/>
  <c r="R91" i="22"/>
  <c r="E12" i="29"/>
  <c r="H66" i="21"/>
  <c r="I12" i="29"/>
  <c r="L66" i="21"/>
  <c r="M12" i="29"/>
  <c r="P66" i="21"/>
  <c r="S12" i="29"/>
  <c r="V66" i="21"/>
  <c r="S44" i="29"/>
  <c r="S9" i="33"/>
  <c r="E15" i="29"/>
  <c r="E55"/>
  <c r="E71"/>
  <c r="I15"/>
  <c r="I55"/>
  <c r="M15"/>
  <c r="M55"/>
  <c r="M71"/>
  <c r="S15"/>
  <c r="S45"/>
  <c r="S10" i="33"/>
  <c r="S55" i="29"/>
  <c r="S71"/>
  <c r="F51" i="21"/>
  <c r="F50"/>
  <c r="G50"/>
  <c r="G67"/>
  <c r="F53"/>
  <c r="G69"/>
  <c r="G10" i="29"/>
  <c r="G51"/>
  <c r="K10"/>
  <c r="K45"/>
  <c r="K10" i="33"/>
  <c r="K51" i="29"/>
  <c r="W39" i="15"/>
  <c r="W82"/>
  <c r="T43" i="29"/>
  <c r="T8" i="33"/>
  <c r="Q33" i="15"/>
  <c r="R43"/>
  <c r="R85"/>
  <c r="Q10" i="29"/>
  <c r="Q45"/>
  <c r="Q10" i="33"/>
  <c r="Q51" i="29"/>
  <c r="Q70"/>
  <c r="D7"/>
  <c r="G81" i="15"/>
  <c r="D51" i="29"/>
  <c r="D10"/>
  <c r="F30" i="4"/>
  <c r="G29"/>
  <c r="L21" i="27"/>
  <c r="L70" i="4"/>
  <c r="L23" i="27"/>
  <c r="M68" i="4"/>
  <c r="L78"/>
  <c r="V24" i="27"/>
  <c r="I55" i="23"/>
  <c r="I73"/>
  <c r="P71"/>
  <c r="H71"/>
  <c r="F13" i="22"/>
  <c r="H17" i="29"/>
  <c r="H16"/>
  <c r="K91" i="22"/>
  <c r="L17" i="29"/>
  <c r="L16"/>
  <c r="O91" i="22"/>
  <c r="P17" i="29"/>
  <c r="P16"/>
  <c r="S91" i="22"/>
  <c r="T17" i="29"/>
  <c r="T16"/>
  <c r="W91" i="22"/>
  <c r="F62"/>
  <c r="F65"/>
  <c r="F60"/>
  <c r="F23" i="15"/>
  <c r="E43" i="29"/>
  <c r="E8" i="33"/>
  <c r="I43" i="29"/>
  <c r="I8" i="33"/>
  <c r="B8" i="26"/>
  <c r="F45" i="29"/>
  <c r="F10" i="33"/>
  <c r="J45" i="29"/>
  <c r="J10" i="33"/>
  <c r="T45" i="29"/>
  <c r="T10" i="33"/>
  <c r="G12" i="32"/>
  <c r="G33" i="30"/>
  <c r="G35"/>
  <c r="K33"/>
  <c r="K12" i="32"/>
  <c r="U12"/>
  <c r="M12"/>
  <c r="M33" i="30"/>
  <c r="Q12" i="32"/>
  <c r="Q33" i="30"/>
  <c r="F21"/>
  <c r="P21"/>
  <c r="T21"/>
  <c r="E12" i="32"/>
  <c r="E19"/>
  <c r="E33" i="30"/>
  <c r="I12" i="32"/>
  <c r="I33" i="30"/>
  <c r="O12" i="32"/>
  <c r="O33" i="30"/>
  <c r="S12" i="32"/>
  <c r="S33" i="30"/>
  <c r="H21"/>
  <c r="N21"/>
  <c r="R21"/>
  <c r="F57" i="23"/>
  <c r="H12" i="29"/>
  <c r="H11"/>
  <c r="K66" i="21"/>
  <c r="L12" i="29"/>
  <c r="L11"/>
  <c r="O66" i="21"/>
  <c r="P12" i="29"/>
  <c r="P11"/>
  <c r="S66" i="21"/>
  <c r="F68"/>
  <c r="F70"/>
  <c r="C15" i="29"/>
  <c r="P129" i="4"/>
  <c r="O126"/>
  <c r="O36" i="27"/>
  <c r="O39"/>
  <c r="H45" i="29"/>
  <c r="H10" i="33"/>
  <c r="Q129" i="4"/>
  <c r="P39" i="27"/>
  <c r="P126" i="4"/>
  <c r="P36" i="27"/>
  <c r="E31" i="30"/>
  <c r="E35"/>
  <c r="F23" i="29"/>
  <c r="I71" i="23"/>
  <c r="D45" i="29"/>
  <c r="Q43" i="15"/>
  <c r="Q85"/>
  <c r="P33"/>
  <c r="T7" i="29"/>
  <c r="W81" i="15"/>
  <c r="K53" i="29"/>
  <c r="K70"/>
  <c r="G53"/>
  <c r="G70"/>
  <c r="D14"/>
  <c r="C14"/>
  <c r="F69" i="21"/>
  <c r="D12" i="29"/>
  <c r="F67" i="21"/>
  <c r="F66"/>
  <c r="G66"/>
  <c r="S11" i="29"/>
  <c r="S42"/>
  <c r="M11"/>
  <c r="I11"/>
  <c r="E11"/>
  <c r="I31" i="30"/>
  <c r="M22" i="28"/>
  <c r="M20"/>
  <c r="M26"/>
  <c r="M24"/>
  <c r="M20" i="30"/>
  <c r="M21"/>
  <c r="I22" i="28"/>
  <c r="I20"/>
  <c r="I26"/>
  <c r="I24"/>
  <c r="I20" i="30"/>
  <c r="I21"/>
  <c r="K6" i="29"/>
  <c r="K42"/>
  <c r="I6"/>
  <c r="I42"/>
  <c r="G6"/>
  <c r="G42"/>
  <c r="E6"/>
  <c r="E42"/>
  <c r="K22" i="28"/>
  <c r="K20"/>
  <c r="K26"/>
  <c r="K24"/>
  <c r="K20" i="30"/>
  <c r="K21"/>
  <c r="C17" i="29"/>
  <c r="H52" i="4"/>
  <c r="I53"/>
  <c r="D9" i="29"/>
  <c r="F84" i="15"/>
  <c r="Q7" i="29"/>
  <c r="T81" i="15"/>
  <c r="I53" i="29"/>
  <c r="I70"/>
  <c r="K56"/>
  <c r="K71"/>
  <c r="C22" i="26"/>
  <c r="B23"/>
  <c r="C60" i="29"/>
  <c r="C20"/>
  <c r="B38" i="26"/>
  <c r="E24" i="29"/>
  <c r="F74" i="23"/>
  <c r="O23" i="29"/>
  <c r="O21"/>
  <c r="R71" i="23"/>
  <c r="D26" i="29"/>
  <c r="C26"/>
  <c r="C27"/>
  <c r="F24" i="25"/>
  <c r="C52" i="26"/>
  <c r="C43"/>
  <c r="B43"/>
  <c r="H34" i="30"/>
  <c r="H35"/>
  <c r="I37" i="28"/>
  <c r="H36"/>
  <c r="G31" i="30"/>
  <c r="J16" i="28"/>
  <c r="J12" i="30"/>
  <c r="J13"/>
  <c r="K17" i="28"/>
  <c r="I12"/>
  <c r="I8" i="30"/>
  <c r="I9"/>
  <c r="J13" i="28"/>
  <c r="H10" i="32"/>
  <c r="G11"/>
  <c r="C14" i="26"/>
  <c r="U44" i="29"/>
  <c r="D36" i="30"/>
  <c r="M21" i="27"/>
  <c r="N68" i="4"/>
  <c r="M78"/>
  <c r="M70"/>
  <c r="M23" i="27"/>
  <c r="H29" i="4"/>
  <c r="G30"/>
  <c r="D70" i="29"/>
  <c r="O10"/>
  <c r="O45"/>
  <c r="O10" i="33"/>
  <c r="O51" i="29"/>
  <c r="O70"/>
  <c r="I56"/>
  <c r="I71"/>
  <c r="K73" i="23"/>
  <c r="K55"/>
  <c r="F55"/>
  <c r="C33" i="29"/>
  <c r="D31"/>
  <c r="J32" i="28"/>
  <c r="J28" i="30"/>
  <c r="J31"/>
  <c r="K33" i="28"/>
  <c r="H71" i="29"/>
  <c r="C55"/>
  <c r="C53"/>
  <c r="C10" i="26"/>
  <c r="B4"/>
  <c r="R16" i="29"/>
  <c r="R42"/>
  <c r="J16"/>
  <c r="J42"/>
  <c r="F16"/>
  <c r="F42"/>
  <c r="F91" i="22"/>
  <c r="H21" i="27"/>
  <c r="H70" i="4"/>
  <c r="H23" i="27"/>
  <c r="H78" i="4"/>
  <c r="H6" i="29"/>
  <c r="H42"/>
  <c r="F65" i="15"/>
  <c r="R31"/>
  <c r="S41"/>
  <c r="S83"/>
  <c r="P8" i="29"/>
  <c r="P43"/>
  <c r="P8" i="33"/>
  <c r="R30" i="15"/>
  <c r="S40"/>
  <c r="S82"/>
  <c r="S29"/>
  <c r="I45" i="29"/>
  <c r="I10" i="33"/>
  <c r="E45" i="29"/>
  <c r="E10" i="33"/>
  <c r="O11" i="29"/>
  <c r="K11"/>
  <c r="G11"/>
  <c r="C59"/>
  <c r="D18"/>
  <c r="C18"/>
  <c r="F93" i="22"/>
  <c r="G63" i="29"/>
  <c r="G64"/>
  <c r="G25"/>
  <c r="G21"/>
  <c r="S23"/>
  <c r="V71" i="23"/>
  <c r="K23" i="29"/>
  <c r="N71" i="23"/>
  <c r="F51" i="24"/>
  <c r="T31" i="29"/>
  <c r="C32"/>
  <c r="H36" i="30"/>
  <c r="H83" i="4"/>
  <c r="F19" i="32"/>
  <c r="F16"/>
  <c r="I15"/>
  <c r="B6" i="26"/>
  <c r="F75" i="23"/>
  <c r="F36" i="30"/>
  <c r="F124" i="4"/>
  <c r="J15" i="32"/>
  <c r="H124" i="4"/>
  <c r="H105"/>
  <c r="R29" i="15"/>
  <c r="Q30"/>
  <c r="R40"/>
  <c r="R82"/>
  <c r="Q31"/>
  <c r="R41"/>
  <c r="R83"/>
  <c r="O8" i="29"/>
  <c r="O43"/>
  <c r="O8" i="33"/>
  <c r="H7"/>
  <c r="D43" i="29"/>
  <c r="F7" i="33"/>
  <c r="F43" i="29"/>
  <c r="F41"/>
  <c r="J41"/>
  <c r="J7" i="33"/>
  <c r="J6"/>
  <c r="R41" i="29"/>
  <c r="R7" i="33"/>
  <c r="R6"/>
  <c r="H23" i="29"/>
  <c r="K71" i="23"/>
  <c r="F71"/>
  <c r="J22" i="28"/>
  <c r="J20"/>
  <c r="J26"/>
  <c r="J24"/>
  <c r="J20" i="30"/>
  <c r="J21"/>
  <c r="N21" i="27"/>
  <c r="N70" i="4"/>
  <c r="N23" i="27"/>
  <c r="O68" i="4"/>
  <c r="N78"/>
  <c r="D13" i="32"/>
  <c r="D20" i="4"/>
  <c r="D43"/>
  <c r="D105"/>
  <c r="D98"/>
  <c r="D83"/>
  <c r="B14" i="26"/>
  <c r="C18"/>
  <c r="B18"/>
  <c r="H11" i="32"/>
  <c r="I10"/>
  <c r="I34" i="30"/>
  <c r="I35"/>
  <c r="I36"/>
  <c r="B52" i="26"/>
  <c r="C56"/>
  <c r="B56"/>
  <c r="D124" i="4"/>
  <c r="G71" i="29"/>
  <c r="L22" i="28"/>
  <c r="L20"/>
  <c r="U20"/>
  <c r="L26"/>
  <c r="L24"/>
  <c r="Q6" i="29"/>
  <c r="Q42"/>
  <c r="C9"/>
  <c r="D44"/>
  <c r="S43"/>
  <c r="S41"/>
  <c r="S7" i="33"/>
  <c r="C12" i="29"/>
  <c r="D11"/>
  <c r="C11"/>
  <c r="T6"/>
  <c r="T42"/>
  <c r="N10"/>
  <c r="N45"/>
  <c r="N10" i="33"/>
  <c r="N51" i="29"/>
  <c r="N70"/>
  <c r="D6"/>
  <c r="D10" i="33"/>
  <c r="F73" i="23"/>
  <c r="F21" i="29"/>
  <c r="F8" i="33"/>
  <c r="C23" i="29"/>
  <c r="E36" i="30"/>
  <c r="C63" i="29"/>
  <c r="F13" i="32"/>
  <c r="F20" i="4"/>
  <c r="F98"/>
  <c r="F105"/>
  <c r="F43"/>
  <c r="H13" i="32"/>
  <c r="H20" i="4"/>
  <c r="H98"/>
  <c r="H43"/>
  <c r="K43" i="29"/>
  <c r="K8" i="33"/>
  <c r="K21" i="29"/>
  <c r="S8" i="33"/>
  <c r="S21" i="29"/>
  <c r="H30" i="28"/>
  <c r="H28"/>
  <c r="C64" i="29"/>
  <c r="P7"/>
  <c r="S81" i="15"/>
  <c r="C26" i="26"/>
  <c r="C57"/>
  <c r="C71" i="29"/>
  <c r="L33" i="28"/>
  <c r="K32"/>
  <c r="K28" i="30"/>
  <c r="K31"/>
  <c r="C31" i="29"/>
  <c r="G45"/>
  <c r="G10" i="33"/>
  <c r="H30" i="4"/>
  <c r="I29"/>
  <c r="G19" i="32"/>
  <c r="G16"/>
  <c r="K13" i="28"/>
  <c r="J12"/>
  <c r="J8" i="30"/>
  <c r="J9"/>
  <c r="L17" i="28"/>
  <c r="K16"/>
  <c r="K12" i="30"/>
  <c r="K13"/>
  <c r="G36"/>
  <c r="G124" i="4"/>
  <c r="I36" i="28"/>
  <c r="J37"/>
  <c r="E44" i="29"/>
  <c r="E9" i="33"/>
  <c r="C24" i="29"/>
  <c r="E21"/>
  <c r="B22" i="26"/>
  <c r="B26"/>
  <c r="J53" i="4"/>
  <c r="I52"/>
  <c r="D16" i="29"/>
  <c r="C16"/>
  <c r="E41"/>
  <c r="E7" i="33"/>
  <c r="E6"/>
  <c r="G7"/>
  <c r="G6"/>
  <c r="G41" i="29"/>
  <c r="I41"/>
  <c r="I7" i="33"/>
  <c r="I6"/>
  <c r="K41" i="29"/>
  <c r="K7" i="33"/>
  <c r="K6"/>
  <c r="C56" i="29"/>
  <c r="O33" i="15"/>
  <c r="P43"/>
  <c r="P85"/>
  <c r="D42" i="29"/>
  <c r="F83" i="4"/>
  <c r="R129"/>
  <c r="Q126"/>
  <c r="Q36" i="27"/>
  <c r="Q39"/>
  <c r="C25" i="29"/>
  <c r="M10"/>
  <c r="M45"/>
  <c r="M10" i="33"/>
  <c r="M51" i="29"/>
  <c r="M70"/>
  <c r="J52" i="4"/>
  <c r="K53"/>
  <c r="J34" i="30"/>
  <c r="J35"/>
  <c r="K37" i="28"/>
  <c r="J36"/>
  <c r="L16"/>
  <c r="M17"/>
  <c r="U17"/>
  <c r="K12"/>
  <c r="K8" i="30"/>
  <c r="K9"/>
  <c r="L13" i="28"/>
  <c r="L32"/>
  <c r="M33"/>
  <c r="U33"/>
  <c r="F14" i="32"/>
  <c r="F17"/>
  <c r="F18"/>
  <c r="E13"/>
  <c r="E20" i="4"/>
  <c r="E43"/>
  <c r="E98"/>
  <c r="E105"/>
  <c r="E83"/>
  <c r="C44" i="29"/>
  <c r="D9" i="33"/>
  <c r="C9"/>
  <c r="Q41" i="29"/>
  <c r="Q7" i="33"/>
  <c r="Q6"/>
  <c r="L20" i="30"/>
  <c r="L21"/>
  <c r="U24" i="28"/>
  <c r="I13" i="32"/>
  <c r="I43" i="4"/>
  <c r="I98"/>
  <c r="I20"/>
  <c r="H19" i="32"/>
  <c r="H16"/>
  <c r="D14"/>
  <c r="D17"/>
  <c r="D18"/>
  <c r="O21" i="27"/>
  <c r="P68" i="4"/>
  <c r="O78"/>
  <c r="O70"/>
  <c r="O23" i="27"/>
  <c r="H21" i="29"/>
  <c r="H43"/>
  <c r="D8" i="33"/>
  <c r="P31" i="15"/>
  <c r="Q41"/>
  <c r="Q83"/>
  <c r="N8" i="29"/>
  <c r="N43"/>
  <c r="N8" i="33"/>
  <c r="P30" i="15"/>
  <c r="Q40"/>
  <c r="Q82"/>
  <c r="Q29"/>
  <c r="S129" i="4"/>
  <c r="R39" i="27"/>
  <c r="R126" i="4"/>
  <c r="R36" i="27"/>
  <c r="D7" i="33"/>
  <c r="D41" i="29"/>
  <c r="O43" i="15"/>
  <c r="F33"/>
  <c r="C21" i="29"/>
  <c r="G13" i="32"/>
  <c r="G43" i="4"/>
  <c r="G98"/>
  <c r="G105"/>
  <c r="G20"/>
  <c r="G83"/>
  <c r="J36" i="30"/>
  <c r="J29" i="4"/>
  <c r="I30"/>
  <c r="P6" i="29"/>
  <c r="P42"/>
  <c r="H14" i="32"/>
  <c r="H17"/>
  <c r="H18"/>
  <c r="E124" i="4"/>
  <c r="T41" i="29"/>
  <c r="W45"/>
  <c r="T7" i="33"/>
  <c r="T6"/>
  <c r="S6"/>
  <c r="I124" i="4"/>
  <c r="I83"/>
  <c r="I105"/>
  <c r="J10" i="32"/>
  <c r="I11"/>
  <c r="F6" i="33"/>
  <c r="O7" i="29"/>
  <c r="R81" i="15"/>
  <c r="K15" i="32"/>
  <c r="U15"/>
  <c r="L15"/>
  <c r="P41" i="29"/>
  <c r="P7" i="33"/>
  <c r="P6"/>
  <c r="J30" i="4"/>
  <c r="K29"/>
  <c r="O85" i="15"/>
  <c r="F43"/>
  <c r="D6" i="33"/>
  <c r="T129" i="4"/>
  <c r="S126"/>
  <c r="S36" i="27"/>
  <c r="S39"/>
  <c r="N7" i="29"/>
  <c r="Q81" i="15"/>
  <c r="H8" i="33"/>
  <c r="H6"/>
  <c r="H41" i="29"/>
  <c r="P21" i="27"/>
  <c r="P70" i="4"/>
  <c r="P23" i="27"/>
  <c r="Q68" i="4"/>
  <c r="P78"/>
  <c r="E18" i="32"/>
  <c r="E14"/>
  <c r="E17"/>
  <c r="L28" i="30"/>
  <c r="L31"/>
  <c r="U32" i="28"/>
  <c r="N17"/>
  <c r="M16"/>
  <c r="M12" i="30"/>
  <c r="M13"/>
  <c r="O6" i="29"/>
  <c r="O42"/>
  <c r="I19" i="32"/>
  <c r="I16"/>
  <c r="J13"/>
  <c r="J98" i="4"/>
  <c r="J43"/>
  <c r="J124"/>
  <c r="J20"/>
  <c r="J83"/>
  <c r="K10" i="32"/>
  <c r="J11"/>
  <c r="J105" i="4"/>
  <c r="G14" i="32"/>
  <c r="G17"/>
  <c r="G18"/>
  <c r="P29" i="15"/>
  <c r="P40"/>
  <c r="P82"/>
  <c r="O30"/>
  <c r="P41"/>
  <c r="P83"/>
  <c r="M8" i="29"/>
  <c r="M43"/>
  <c r="M8" i="33"/>
  <c r="O31" i="15"/>
  <c r="I18" i="32"/>
  <c r="I14"/>
  <c r="I17"/>
  <c r="N33" i="28"/>
  <c r="M32"/>
  <c r="M28" i="30"/>
  <c r="M31"/>
  <c r="M13" i="28"/>
  <c r="U13"/>
  <c r="L12"/>
  <c r="L12" i="30"/>
  <c r="L13"/>
  <c r="U16" i="28"/>
  <c r="K36"/>
  <c r="K34" i="30"/>
  <c r="K35"/>
  <c r="K36"/>
  <c r="L37" i="28"/>
  <c r="K52" i="4"/>
  <c r="L53"/>
  <c r="M53"/>
  <c r="N53"/>
  <c r="O53"/>
  <c r="P53"/>
  <c r="Q53"/>
  <c r="R53"/>
  <c r="S53"/>
  <c r="T53"/>
  <c r="U53"/>
  <c r="K13" i="32"/>
  <c r="K43" i="4"/>
  <c r="K98"/>
  <c r="K83"/>
  <c r="K20"/>
  <c r="K124"/>
  <c r="K105"/>
  <c r="L8" i="30"/>
  <c r="L9"/>
  <c r="U12" i="28"/>
  <c r="M12"/>
  <c r="M8" i="30"/>
  <c r="M9"/>
  <c r="N13" i="28"/>
  <c r="N32"/>
  <c r="N28" i="30"/>
  <c r="N31"/>
  <c r="O33" i="28"/>
  <c r="M7" i="29"/>
  <c r="P81" i="15"/>
  <c r="J19" i="32"/>
  <c r="J16"/>
  <c r="O41" i="29"/>
  <c r="O7" i="33"/>
  <c r="O6"/>
  <c r="U129" i="4"/>
  <c r="U126"/>
  <c r="T39" i="27"/>
  <c r="T126" i="4"/>
  <c r="T36" i="27"/>
  <c r="V36"/>
  <c r="L51" i="29"/>
  <c r="L10"/>
  <c r="F85" i="15"/>
  <c r="L34" i="30"/>
  <c r="L35"/>
  <c r="M37" i="28"/>
  <c r="U37"/>
  <c r="L36"/>
  <c r="U36"/>
  <c r="F31" i="15"/>
  <c r="O41"/>
  <c r="F30"/>
  <c r="F29"/>
  <c r="O40"/>
  <c r="O29"/>
  <c r="L10" i="32"/>
  <c r="K11"/>
  <c r="U10"/>
  <c r="J14"/>
  <c r="J17"/>
  <c r="J18"/>
  <c r="N16" i="28"/>
  <c r="N12" i="30"/>
  <c r="N13"/>
  <c r="O17" i="28"/>
  <c r="Q21" i="27"/>
  <c r="R68" i="4"/>
  <c r="Q78"/>
  <c r="Q70"/>
  <c r="Q23" i="27"/>
  <c r="N6" i="29"/>
  <c r="N42"/>
  <c r="L29" i="4"/>
  <c r="K30"/>
  <c r="M15" i="32"/>
  <c r="U11"/>
  <c r="K19"/>
  <c r="K16"/>
  <c r="U16"/>
  <c r="L45" i="29"/>
  <c r="C10"/>
  <c r="M6"/>
  <c r="M42"/>
  <c r="L36" i="30"/>
  <c r="N41" i="29"/>
  <c r="N7" i="33"/>
  <c r="N6"/>
  <c r="R21" i="27"/>
  <c r="R70" i="4"/>
  <c r="R23" i="27"/>
  <c r="S68" i="4"/>
  <c r="R78"/>
  <c r="N15" i="32"/>
  <c r="L30" i="4"/>
  <c r="M29"/>
  <c r="P17" i="28"/>
  <c r="O16"/>
  <c r="O12" i="30"/>
  <c r="O13"/>
  <c r="L11" i="32"/>
  <c r="M10"/>
  <c r="O39" i="15"/>
  <c r="D5" i="26"/>
  <c r="F40" i="15"/>
  <c r="O82"/>
  <c r="O83"/>
  <c r="F41"/>
  <c r="M36" i="28"/>
  <c r="M34" i="30"/>
  <c r="M35"/>
  <c r="M36"/>
  <c r="N37" i="28"/>
  <c r="L70" i="29"/>
  <c r="C51"/>
  <c r="C70"/>
  <c r="P33" i="28"/>
  <c r="O32"/>
  <c r="O28" i="30"/>
  <c r="O31"/>
  <c r="O13" i="28"/>
  <c r="N12"/>
  <c r="N8" i="30"/>
  <c r="N9"/>
  <c r="U13" i="32"/>
  <c r="U18"/>
  <c r="K14"/>
  <c r="K18"/>
  <c r="M13"/>
  <c r="M43" i="4"/>
  <c r="M98"/>
  <c r="M83"/>
  <c r="M124"/>
  <c r="M20"/>
  <c r="M105"/>
  <c r="O12" i="28"/>
  <c r="O8" i="30"/>
  <c r="O9"/>
  <c r="P13" i="28"/>
  <c r="P32"/>
  <c r="P28" i="30"/>
  <c r="P31"/>
  <c r="Q33" i="28"/>
  <c r="L7" i="29"/>
  <c r="O81" i="15"/>
  <c r="F82"/>
  <c r="B5" i="26"/>
  <c r="D10"/>
  <c r="L19" i="32"/>
  <c r="L16"/>
  <c r="P16" i="28"/>
  <c r="P12" i="30"/>
  <c r="P13"/>
  <c r="Q17" i="28"/>
  <c r="O15" i="32"/>
  <c r="S21" i="27"/>
  <c r="T68" i="4"/>
  <c r="S78"/>
  <c r="S70"/>
  <c r="S23" i="27"/>
  <c r="L13" i="32"/>
  <c r="L98" i="4"/>
  <c r="L43"/>
  <c r="L83"/>
  <c r="L124"/>
  <c r="L20"/>
  <c r="M41" i="29"/>
  <c r="M7" i="33"/>
  <c r="M6"/>
  <c r="U14" i="32"/>
  <c r="K17"/>
  <c r="U17"/>
  <c r="N34" i="30"/>
  <c r="N35"/>
  <c r="N36"/>
  <c r="O37" i="28"/>
  <c r="N36"/>
  <c r="L8" i="29"/>
  <c r="F83" i="15"/>
  <c r="F39"/>
  <c r="N10" i="32"/>
  <c r="M11"/>
  <c r="N29" i="4"/>
  <c r="M30"/>
  <c r="L105"/>
  <c r="L10" i="33"/>
  <c r="C10"/>
  <c r="U45" i="29"/>
  <c r="C45"/>
  <c r="N13" i="32"/>
  <c r="N98" i="4"/>
  <c r="N43"/>
  <c r="N83"/>
  <c r="N20"/>
  <c r="N124"/>
  <c r="N105"/>
  <c r="O10" i="32"/>
  <c r="N11"/>
  <c r="T21" i="27"/>
  <c r="V21"/>
  <c r="T70" i="4"/>
  <c r="T23" i="27"/>
  <c r="V23"/>
  <c r="U68" i="4"/>
  <c r="T78"/>
  <c r="R17" i="28"/>
  <c r="Q16"/>
  <c r="Q12" i="30"/>
  <c r="Q13"/>
  <c r="D57" i="26"/>
  <c r="B57"/>
  <c r="B10"/>
  <c r="F81" i="15"/>
  <c r="L6" i="29"/>
  <c r="C6"/>
  <c r="L42"/>
  <c r="C7"/>
  <c r="N30" i="4"/>
  <c r="O29"/>
  <c r="M19" i="32"/>
  <c r="M16"/>
  <c r="L43" i="29"/>
  <c r="C8"/>
  <c r="O36" i="28"/>
  <c r="O34" i="30"/>
  <c r="O35"/>
  <c r="O36"/>
  <c r="P37" i="28"/>
  <c r="L14" i="32"/>
  <c r="L17"/>
  <c r="L18"/>
  <c r="P15"/>
  <c r="R33" i="28"/>
  <c r="Q32"/>
  <c r="Q28" i="30"/>
  <c r="Q31"/>
  <c r="Q13" i="28"/>
  <c r="P12"/>
  <c r="P8" i="30"/>
  <c r="P9"/>
  <c r="M18" i="32"/>
  <c r="M14"/>
  <c r="M17"/>
  <c r="O13"/>
  <c r="O43" i="4"/>
  <c r="O98"/>
  <c r="O83"/>
  <c r="O124"/>
  <c r="O20"/>
  <c r="O105"/>
  <c r="P29"/>
  <c r="O30"/>
  <c r="L41" i="29"/>
  <c r="U42"/>
  <c r="L7" i="33"/>
  <c r="C42" i="29"/>
  <c r="R16" i="28"/>
  <c r="R12" i="30"/>
  <c r="R13"/>
  <c r="S17" i="28"/>
  <c r="U70" i="4"/>
  <c r="U78"/>
  <c r="P10" i="32"/>
  <c r="O11"/>
  <c r="Q12" i="28"/>
  <c r="Q8" i="30"/>
  <c r="Q9"/>
  <c r="R13" i="28"/>
  <c r="R32"/>
  <c r="R28" i="30"/>
  <c r="R31"/>
  <c r="S33" i="28"/>
  <c r="Q15" i="32"/>
  <c r="P34" i="30"/>
  <c r="P35"/>
  <c r="P36"/>
  <c r="Q37" i="28"/>
  <c r="P36"/>
  <c r="L8" i="33"/>
  <c r="C8"/>
  <c r="U43" i="29"/>
  <c r="C43"/>
  <c r="N19" i="32"/>
  <c r="N16"/>
  <c r="N14"/>
  <c r="N17"/>
  <c r="N18"/>
  <c r="P13"/>
  <c r="P98" i="4"/>
  <c r="P43"/>
  <c r="P83"/>
  <c r="P124"/>
  <c r="P20"/>
  <c r="P105"/>
  <c r="Q36" i="28"/>
  <c r="Q34" i="30"/>
  <c r="Q35"/>
  <c r="R37" i="28"/>
  <c r="T33"/>
  <c r="S32"/>
  <c r="S28" i="30"/>
  <c r="S31"/>
  <c r="S13" i="28"/>
  <c r="R12"/>
  <c r="R8" i="30"/>
  <c r="R9"/>
  <c r="O19" i="32"/>
  <c r="O16"/>
  <c r="T17" i="28"/>
  <c r="S16"/>
  <c r="S12" i="30"/>
  <c r="S13"/>
  <c r="R15" i="32"/>
  <c r="Q36" i="30"/>
  <c r="P11" i="32"/>
  <c r="Q10"/>
  <c r="L6" i="33"/>
  <c r="C6"/>
  <c r="C7"/>
  <c r="U41" i="29"/>
  <c r="V45"/>
  <c r="C41"/>
  <c r="P30" i="4"/>
  <c r="Q29"/>
  <c r="O14" i="32"/>
  <c r="O17"/>
  <c r="O18"/>
  <c r="P19"/>
  <c r="P16"/>
  <c r="Q13"/>
  <c r="Q43" i="4"/>
  <c r="Q98"/>
  <c r="Q83"/>
  <c r="Q124"/>
  <c r="Q20"/>
  <c r="R34" i="30"/>
  <c r="R35"/>
  <c r="R36"/>
  <c r="S37" i="28"/>
  <c r="R36"/>
  <c r="R29" i="4"/>
  <c r="Q30"/>
  <c r="R10" i="32"/>
  <c r="Q11"/>
  <c r="Q105" i="4"/>
  <c r="S15" i="32"/>
  <c r="T16" i="28"/>
  <c r="V17"/>
  <c r="S12"/>
  <c r="S8" i="30"/>
  <c r="S9"/>
  <c r="T13" i="28"/>
  <c r="T32"/>
  <c r="V33"/>
  <c r="P14" i="32"/>
  <c r="P17"/>
  <c r="P18"/>
  <c r="R13"/>
  <c r="R98" i="4"/>
  <c r="R43"/>
  <c r="R83"/>
  <c r="R124"/>
  <c r="R20"/>
  <c r="R105"/>
  <c r="T28" i="30"/>
  <c r="T31"/>
  <c r="V32" i="28"/>
  <c r="V13"/>
  <c r="T12"/>
  <c r="S10" i="32"/>
  <c r="R11"/>
  <c r="R30" i="4"/>
  <c r="S29"/>
  <c r="S30"/>
  <c r="S36" i="28"/>
  <c r="S34" i="30"/>
  <c r="S35"/>
  <c r="T37" i="28"/>
  <c r="S36" i="30"/>
  <c r="S105" i="4"/>
  <c r="T12" i="30"/>
  <c r="T13"/>
  <c r="V16" i="28"/>
  <c r="T15" i="32"/>
  <c r="Q19"/>
  <c r="Q16"/>
  <c r="Q18"/>
  <c r="Q14"/>
  <c r="Q17"/>
  <c r="V15"/>
  <c r="T34" i="30"/>
  <c r="T35"/>
  <c r="T36" i="28"/>
  <c r="V36"/>
  <c r="V37"/>
  <c r="T10" i="32"/>
  <c r="S11"/>
  <c r="S13"/>
  <c r="S43" i="4"/>
  <c r="S98"/>
  <c r="S83"/>
  <c r="S20"/>
  <c r="S124"/>
  <c r="R19" i="32"/>
  <c r="R16"/>
  <c r="T8" i="30"/>
  <c r="T9"/>
  <c r="V12" i="28"/>
  <c r="R14" i="32"/>
  <c r="R17"/>
  <c r="R18"/>
  <c r="T36" i="30"/>
  <c r="T105" i="4"/>
  <c r="S14" i="32"/>
  <c r="S17"/>
  <c r="S18"/>
  <c r="V10"/>
  <c r="T11"/>
  <c r="S19"/>
  <c r="S16"/>
  <c r="T19"/>
  <c r="V11"/>
  <c r="T16"/>
  <c r="V16"/>
  <c r="T13"/>
  <c r="T98" i="4"/>
  <c r="T43"/>
  <c r="T83"/>
  <c r="T20"/>
  <c r="T124"/>
  <c r="T14" i="32"/>
  <c r="V13"/>
  <c r="T18"/>
  <c r="V14"/>
  <c r="T17"/>
  <c r="V17"/>
</calcChain>
</file>

<file path=xl/comments1.xml><?xml version="1.0" encoding="utf-8"?>
<comments xmlns="http://schemas.openxmlformats.org/spreadsheetml/2006/main">
  <authors>
    <author>Пташкин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04"/>
          </rPr>
          <t>Пташкин:</t>
        </r>
        <r>
          <rPr>
            <sz val="8"/>
            <color indexed="81"/>
            <rFont val="Tahoma"/>
            <family val="2"/>
            <charset val="204"/>
          </rPr>
          <t xml:space="preserve">
http://economy.gov.ru/minec/activity/sections/macro/prognoz/doc20131108_5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04"/>
          </rPr>
          <t>Пташкин:</t>
        </r>
        <r>
          <rPr>
            <sz val="8"/>
            <color indexed="81"/>
            <rFont val="Tahoma"/>
            <family val="2"/>
            <charset val="204"/>
          </rPr>
          <t xml:space="preserve">
http://economy.gov.ru/minec/activity/sections/macro/prognoz/doc20131108_5</t>
        </r>
      </text>
    </commen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>Пташкин:</t>
        </r>
        <r>
          <rPr>
            <sz val="8"/>
            <color indexed="81"/>
            <rFont val="Tahoma"/>
            <family val="2"/>
            <charset val="204"/>
          </rPr>
          <t xml:space="preserve">
http://economy.gov.ru/minec/activity/sections/macro/prognoz/doc20131108_5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04"/>
          </rPr>
          <t>Пташкин:</t>
        </r>
        <r>
          <rPr>
            <sz val="8"/>
            <color indexed="81"/>
            <rFont val="Tahoma"/>
            <family val="2"/>
            <charset val="204"/>
          </rPr>
          <t xml:space="preserve">
http://economy.gov.ru/minec/activity/sections/macro/prognoz/doc20131108_5</t>
        </r>
      </text>
    </comment>
  </commentList>
</comments>
</file>

<file path=xl/comments2.xml><?xml version="1.0" encoding="utf-8"?>
<comments xmlns="http://schemas.openxmlformats.org/spreadsheetml/2006/main">
  <authors>
    <author>Пташкин</author>
  </authors>
  <commentList>
    <comment ref="D10" authorId="0">
      <text>
        <r>
          <rPr>
            <b/>
            <sz val="8"/>
            <color indexed="81"/>
            <rFont val="Tahoma"/>
            <family val="2"/>
            <charset val="204"/>
          </rPr>
          <t>Пташкин:</t>
        </r>
        <r>
          <rPr>
            <sz val="8"/>
            <color indexed="81"/>
            <rFont val="Tahoma"/>
            <family val="2"/>
            <charset val="204"/>
          </rPr>
          <t xml:space="preserve">
http://www.lenoblinform.ru/rajony/priozerskij-rajon/ekonomika/</t>
        </r>
      </text>
    </commen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>Пташкин:</t>
        </r>
        <r>
          <rPr>
            <sz val="8"/>
            <color indexed="81"/>
            <rFont val="Tahoma"/>
            <family val="2"/>
            <charset val="204"/>
          </rPr>
          <t xml:space="preserve">
http://docs.cntd.ru/document/537949732</t>
        </r>
      </text>
    </comment>
  </commentList>
</comments>
</file>

<file path=xl/sharedStrings.xml><?xml version="1.0" encoding="utf-8"?>
<sst xmlns="http://schemas.openxmlformats.org/spreadsheetml/2006/main" count="1707" uniqueCount="394">
  <si>
    <t>№ п/п</t>
  </si>
  <si>
    <t>Наименование целевого индикатора</t>
  </si>
  <si>
    <t>Ед. изм.</t>
  </si>
  <si>
    <t>Фактическое значение</t>
  </si>
  <si>
    <t>2013 г.</t>
  </si>
  <si>
    <t>2014 г.</t>
  </si>
  <si>
    <t>2015 г.</t>
  </si>
  <si>
    <t>час./день</t>
  </si>
  <si>
    <t>%</t>
  </si>
  <si>
    <t>Индекс замены оборудования</t>
  </si>
  <si>
    <t>Доступность товаров и услуг для потребителей</t>
  </si>
  <si>
    <t>Доля расходов на оплату услуг в совокупном доходе населения</t>
  </si>
  <si>
    <t>Эффективность  деятельности</t>
  </si>
  <si>
    <t>Производительность труда</t>
  </si>
  <si>
    <t>Продолжительность (бесперебойность) поставки товаров и услуг</t>
  </si>
  <si>
    <t>Доля восстановленных земель, подвергшихся загрязнению в связи с размещением площадок временного размещения отходов, от их общего объема</t>
  </si>
  <si>
    <t>Качество производимых товаров (оказываемых услуг)</t>
  </si>
  <si>
    <t>Соответствие качества товаров и услуг установленным требованиям</t>
  </si>
  <si>
    <t>2020 г.</t>
  </si>
  <si>
    <t>2016 г.</t>
  </si>
  <si>
    <t>2017 г.</t>
  </si>
  <si>
    <t>2018 г.</t>
  </si>
  <si>
    <t>2019 г.</t>
  </si>
  <si>
    <t>Показатели надежности системы</t>
  </si>
  <si>
    <t>Удельный вес сетей, нуждающихся в замене</t>
  </si>
  <si>
    <t>Доля потребителей в жилых домах, обеспеченных доступом к электроснабжению</t>
  </si>
  <si>
    <t>Доля расходов на оплату услуг электроснабжения в совокупном доходе населения</t>
  </si>
  <si>
    <t>Эффективность деятельности</t>
  </si>
  <si>
    <t>млн кВт∙ч</t>
  </si>
  <si>
    <t>Потребление электрической энергии</t>
  </si>
  <si>
    <t>тыс. кВт</t>
  </si>
  <si>
    <t>Система электроснабжения</t>
  </si>
  <si>
    <t>Доступность для потребителей</t>
  </si>
  <si>
    <t>Спрос на услуги электроснабжения</t>
  </si>
  <si>
    <t>Охват потребителей приборами учета</t>
  </si>
  <si>
    <t>Надежность обслуживания систем электроснабжения</t>
  </si>
  <si>
    <t>Численность работающих на 1000 обслуживаемых жителей</t>
  </si>
  <si>
    <t>Эффективность потребления  электрической энергии</t>
  </si>
  <si>
    <t xml:space="preserve">Воздействие на окружающую среду </t>
  </si>
  <si>
    <t>Присоединенная нагрузка</t>
  </si>
  <si>
    <t>Величина новых нагрузок</t>
  </si>
  <si>
    <t>Уровень использования производственных мощностей</t>
  </si>
  <si>
    <t>Доля объемов электрической энергии, расчеты за которую осуществляются с использованием приборов учета (в части МКД – с использованием коллективных приборов учета), в общем объеме электрической энергии, потребляемой на территории муниципального образования (далее – МО)</t>
  </si>
  <si>
    <t>Доля объемов электрической энергии, потребляемой в МКД, расчеты за которую осуществляются с использованием приборов учета, в общем объеме ЭЭ, потребляемой МКД</t>
  </si>
  <si>
    <t>Доля объемом  электрической энергии на обеспечение бюджетных учреждений, расчеты за которую осуществляются с использованием приборов учета</t>
  </si>
  <si>
    <t>ед./км</t>
  </si>
  <si>
    <t>Износ коммунальных систем</t>
  </si>
  <si>
    <t>Протяженность сетей, нуждающихся в замене</t>
  </si>
  <si>
    <t>км</t>
  </si>
  <si>
    <t xml:space="preserve"> %</t>
  </si>
  <si>
    <t>Доля ежегодно заменяемых сетей</t>
  </si>
  <si>
    <t>Уровень потерь электрической энергии</t>
  </si>
  <si>
    <t>чел.</t>
  </si>
  <si>
    <t xml:space="preserve">Удельное электропотребление населения </t>
  </si>
  <si>
    <t>Система теплоснабжения</t>
  </si>
  <si>
    <t>Показатели спроса на услуги теплоснабжения</t>
  </si>
  <si>
    <t xml:space="preserve">Надежность обслуживания систем теплоснабжения </t>
  </si>
  <si>
    <t>Эффективность потребления  тепловой энергии</t>
  </si>
  <si>
    <t>Доля потребителей в жилых домах, обеспеченных доступом к теплоснабжению</t>
  </si>
  <si>
    <t>Доля расходов на оплату услуг теплоснабжения в совокупном доходе населения</t>
  </si>
  <si>
    <t>Гкал</t>
  </si>
  <si>
    <t>Гкал/ч</t>
  </si>
  <si>
    <t>Потребление тепловой энергии</t>
  </si>
  <si>
    <t>Количество аварий и повреждений на 1 км сети в год</t>
  </si>
  <si>
    <t>Уровень потерь и неучтенных расходов тепловой энергии</t>
  </si>
  <si>
    <t xml:space="preserve">Ресурсная эффективность теплоснабжения </t>
  </si>
  <si>
    <t>кВт∙ч/Гкал</t>
  </si>
  <si>
    <t xml:space="preserve">Удельный расход электроэнергии </t>
  </si>
  <si>
    <t>кг у.т./Гкал</t>
  </si>
  <si>
    <t>Удельный расход воды</t>
  </si>
  <si>
    <t xml:space="preserve">Показатели качества поставляемых услуг </t>
  </si>
  <si>
    <t>Доля объемом  тепловой энергии на обеспечение бюджетных учреждений, расчеты за которую осуществляются с использованием приборов учета</t>
  </si>
  <si>
    <t>Система газоснабжения</t>
  </si>
  <si>
    <t>Надежность обслуживания систем газоснабжения</t>
  </si>
  <si>
    <t>Ресурсная эффективность газоснабжения</t>
  </si>
  <si>
    <t>Доля потребителей в жилых домах, обеспеченных доступом к централизованному газоснабжению</t>
  </si>
  <si>
    <t>Доля расходов на оплату услуг газоснабжения в совокупном доходе населения</t>
  </si>
  <si>
    <t>Доля объемов природного газа, расчеты за который осуществляются с использованием приборов учета</t>
  </si>
  <si>
    <t>Количество аварий и повреждений на  1  км сети в год</t>
  </si>
  <si>
    <t>Удельное потребление газа</t>
  </si>
  <si>
    <t>Соответствие санитарно-эпидемиологическим нормам и правилам эксплуатации объектов, используемых для утилизации (захоронения) ТБО</t>
  </si>
  <si>
    <t>Доля отходов, размещаемых на свалках, полигонах в общем объеме образования отходов</t>
  </si>
  <si>
    <t>Доля отходов, направляемых на использование и обезвреживание, в общем объеме образования отходов</t>
  </si>
  <si>
    <t>Ресурсная эффективность утилизации ТБО</t>
  </si>
  <si>
    <t>Доля отходов, используемых в качестве вторичного сырья в общем объеме образования отходов</t>
  </si>
  <si>
    <t>Соответствие качества услуг теплоснабжения установленным требованиям</t>
  </si>
  <si>
    <t>Спрос на услуги газоснабжения</t>
  </si>
  <si>
    <t>―</t>
  </si>
  <si>
    <t>Потребление сжиженного углеводородного газа</t>
  </si>
  <si>
    <t>Показатели спроса на услуги</t>
  </si>
  <si>
    <t>т/ч</t>
  </si>
  <si>
    <t>Уровень потерь и неучтенных расходов газа</t>
  </si>
  <si>
    <t>Утилизация (захоронение) ТБО</t>
  </si>
  <si>
    <t>Надежность (бесперебойность) снабжения потребителей товарами (услугами)</t>
  </si>
  <si>
    <t xml:space="preserve">Удельный вес сетей, нуждающихся в замене </t>
  </si>
  <si>
    <t>Сбалансированность системы водоснабжения</t>
  </si>
  <si>
    <t>Обеспеченность потребления товаров и услуг приборами учета</t>
  </si>
  <si>
    <t>Надежность (бесперебойность) снабжения потребителей товарами и услугами</t>
  </si>
  <si>
    <t>Удельное водоотведение</t>
  </si>
  <si>
    <t>Приложение 1</t>
  </si>
  <si>
    <t>Целевые показатели</t>
  </si>
  <si>
    <t xml:space="preserve">Целевое значение </t>
  </si>
  <si>
    <t>Наименование инвестиционного проекта, мероприятия</t>
  </si>
  <si>
    <t>Срок исполнения</t>
  </si>
  <si>
    <t>Ответственный исполнитель</t>
  </si>
  <si>
    <t>Источники финансирования, тыс. руб.</t>
  </si>
  <si>
    <t>Сумма и источники финансирования, тыс. руб.</t>
  </si>
  <si>
    <t>1</t>
  </si>
  <si>
    <t>Задача 1: Инженерно-техническая оптимизация коммунальных систем</t>
  </si>
  <si>
    <t>1.1</t>
  </si>
  <si>
    <t>всего</t>
  </si>
  <si>
    <t>федеральный бюджет</t>
  </si>
  <si>
    <t>областной бюджет</t>
  </si>
  <si>
    <t>бюджет МО</t>
  </si>
  <si>
    <t>внебюджетные источники</t>
  </si>
  <si>
    <t>1.2</t>
  </si>
  <si>
    <t>1.3</t>
  </si>
  <si>
    <t>Задача 2: Перспективное планирование развития коммунальных систем</t>
  </si>
  <si>
    <t>2.1</t>
  </si>
  <si>
    <t>Задача 3: Разработка мероприятий по строительству, комплексной реконструкции и модернизации системы коммунальной инфраструктуры</t>
  </si>
  <si>
    <t>3.1</t>
  </si>
  <si>
    <t>3.1.1</t>
  </si>
  <si>
    <t>3.1.2</t>
  </si>
  <si>
    <t>3.2</t>
  </si>
  <si>
    <t>3.2.1</t>
  </si>
  <si>
    <t>3.2.2</t>
  </si>
  <si>
    <t>4.1</t>
  </si>
  <si>
    <t>ИТОГО по Программе:</t>
  </si>
  <si>
    <t>Источники финансирования</t>
  </si>
  <si>
    <t>ИТОГО по задаче 1</t>
  </si>
  <si>
    <t>ИТОГО по задаче 2</t>
  </si>
  <si>
    <t>2.2</t>
  </si>
  <si>
    <t>ИТОГО по задаче 3</t>
  </si>
  <si>
    <t>ИТОГО по задаче 4</t>
  </si>
  <si>
    <t>2</t>
  </si>
  <si>
    <t>3</t>
  </si>
  <si>
    <t>4</t>
  </si>
  <si>
    <t>5</t>
  </si>
  <si>
    <t>Проект. Реконструкция и техническое перевооружение (ГРП, другие источники либо головные объекты газоснабжения)</t>
  </si>
  <si>
    <t>Проект. Новое строительство сетей газоснабжения (линейные объекты газоснабжения)</t>
  </si>
  <si>
    <t>3.3</t>
  </si>
  <si>
    <t>3.3.1</t>
  </si>
  <si>
    <t>ИТОГО по Программе</t>
  </si>
  <si>
    <t>5.1</t>
  </si>
  <si>
    <t>Приложение 2</t>
  </si>
  <si>
    <t>Приложение 3</t>
  </si>
  <si>
    <t>Приложение 4</t>
  </si>
  <si>
    <t>Приложение 5</t>
  </si>
  <si>
    <t>Приложение 6</t>
  </si>
  <si>
    <t>Приложение 7</t>
  </si>
  <si>
    <t>Приложение 8</t>
  </si>
  <si>
    <t>Система вводоснабжения</t>
  </si>
  <si>
    <t>Система водоотведения и очистки сточных вод</t>
  </si>
  <si>
    <t>Доля объемов тепловой энергии, потребляемой в МКД, расчеты за которую осуществляются с использованием приборов учета, в общем объеме ТЭ, потребляемой МКД</t>
  </si>
  <si>
    <t xml:space="preserve">Доля объемов тепловой энергии, расчеты за которую осуществляются с использованием приборов учета (в части МКД – с использованием коллективных приборов учета), в общем объеме тепловой энергии, потребляемой на территории муниципального образования </t>
  </si>
  <si>
    <t>ИТОГО по Задаче 1</t>
  </si>
  <si>
    <t>ИТОГО по Задаче 2</t>
  </si>
  <si>
    <t>ИТОГО по Задаче 3</t>
  </si>
  <si>
    <t>ИТОГО по Задаче 4</t>
  </si>
  <si>
    <t xml:space="preserve">ВСЕГО
</t>
  </si>
  <si>
    <t>Проект. Реконструкция сетей газоснабжения (линейные объекты газоснабжения)</t>
  </si>
  <si>
    <t>2025 г.</t>
  </si>
  <si>
    <t>Удельный расход топлива на выроботку тепловой энергии</t>
  </si>
  <si>
    <r>
      <t>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/Гкал</t>
    </r>
  </si>
  <si>
    <t>тыс.куб.м/год</t>
  </si>
  <si>
    <t>тыс. куб. м</t>
  </si>
  <si>
    <t>Резерв мощности водозаборных сооружений</t>
  </si>
  <si>
    <t>Резерв мощность ВОС</t>
  </si>
  <si>
    <t>Установленная годовая мощность водозабора</t>
  </si>
  <si>
    <t>Установленная годовая мощность ВОС</t>
  </si>
  <si>
    <r>
      <t>Продолжительность (бесперебойность)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поставки товаров и услуг</t>
    </r>
  </si>
  <si>
    <t>Аварийность системы</t>
  </si>
  <si>
    <r>
      <t>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/чел.</t>
    </r>
  </si>
  <si>
    <t>Объем реализации товаров и услуг, в том числе:</t>
  </si>
  <si>
    <t>Уровень загрузки производственных мощностей оборудования очистки воды</t>
  </si>
  <si>
    <t>Уровень загрузки производственных мощностей оборудования водозаборов</t>
  </si>
  <si>
    <t>Удельное водопотребление</t>
  </si>
  <si>
    <t>куб.м/чел.</t>
  </si>
  <si>
    <t>тыс.куб.м/чел.</t>
  </si>
  <si>
    <t>тыс. куб. м.</t>
  </si>
  <si>
    <t xml:space="preserve">Объем реализации товаров и услуг, в том числе: </t>
  </si>
  <si>
    <t>Наличие контроля качества товаров и услуг</t>
  </si>
  <si>
    <t>Аварийность систем коммунальной инфраструктуры</t>
  </si>
  <si>
    <r>
      <t>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</t>
    </r>
  </si>
  <si>
    <t>Годовой расход газа по потребителям</t>
  </si>
  <si>
    <t xml:space="preserve">Перебои в снабжении потребителей </t>
  </si>
  <si>
    <t>час/чел.</t>
  </si>
  <si>
    <t>кВт∙ч/чел</t>
  </si>
  <si>
    <t xml:space="preserve"> час/день</t>
  </si>
  <si>
    <t>1. Инженерно-техническая оптимизация коммунальных систем</t>
  </si>
  <si>
    <t>Цель: Обеспечение надежности, качества и эффективности работы коммунального комплекса в соответствии с планируемыми потребностями развития муниципальных образований на период 2013-2020 годы и на перспективу до 2030 года</t>
  </si>
  <si>
    <t>2. Перспективное планирование развития коммунальных систем</t>
  </si>
  <si>
    <t>3. Разработка мероприятий по строительству, комплексной реконструкции и модернизации системы коммунальной инфраструктуры</t>
  </si>
  <si>
    <t>н/д</t>
  </si>
  <si>
    <t>Проекты по развитию (модернизации) источников электроэнергии</t>
  </si>
  <si>
    <t>Проекты по развитию (модернизации) электрических сетей</t>
  </si>
  <si>
    <t>Всего</t>
  </si>
  <si>
    <t xml:space="preserve">Проекты по новому строительству, реконструкции и техническому перевооружению источников тепловой энергии </t>
  </si>
  <si>
    <t>Проекты по новому строительству и реконструкции тепловых сетей</t>
  </si>
  <si>
    <t>4. Повышение инвестиционной привлекательности коммунальной инфраструктуры</t>
  </si>
  <si>
    <t>Развитие головных объектов систем водоснабжения</t>
  </si>
  <si>
    <t>Развитие водопроводных сетей</t>
  </si>
  <si>
    <t>Строительство и реконструкция сооружений и головных объектов системы водоотведения</t>
  </si>
  <si>
    <t>Строительство, реконструкция и модернизация сооружений и головных линенйных объектов системы водоотведения</t>
  </si>
  <si>
    <t>Объем ТБО от населения (норматив)</t>
  </si>
  <si>
    <t>Объем ТБО от организаций и учреждений</t>
  </si>
  <si>
    <t>Объем КГО</t>
  </si>
  <si>
    <t>тыс.м3</t>
  </si>
  <si>
    <t>Норма образования ТБО на 1 человека в год</t>
  </si>
  <si>
    <t>4. Обеспечение сбалансированности интересов субъектов коммунальной инфраструктуры и потребителей</t>
  </si>
  <si>
    <t>Администрация МО</t>
  </si>
  <si>
    <t>1. Межотраслевые мероприятия программы</t>
  </si>
  <si>
    <t>2. Энергосбережение в жилищной сфере</t>
  </si>
  <si>
    <t>3. Энергосбережение в системах наружного освещения</t>
  </si>
  <si>
    <t>4. Энергосбережение в бюджетной сфере</t>
  </si>
  <si>
    <t>ИТОГО по Задаче 5</t>
  </si>
  <si>
    <t>5. Энергосбережение в коммунальном хозяйстве</t>
  </si>
  <si>
    <t>Наименование</t>
  </si>
  <si>
    <t>Всего, тыс. руб.</t>
  </si>
  <si>
    <t>1 этап</t>
  </si>
  <si>
    <t>2 этап</t>
  </si>
  <si>
    <t>(2013 - 2020 гг.)</t>
  </si>
  <si>
    <t>Программа инвестиционных проектов в электроснабжении</t>
  </si>
  <si>
    <t>Итого по Программе инвестиционных проектов в электроснабжении</t>
  </si>
  <si>
    <t>Программа инвестиционных проектов в теплоснабжении</t>
  </si>
  <si>
    <t>Программа инвестиционных проектов в газоснабжении</t>
  </si>
  <si>
    <t>Итого по Программе инвестиционных проектов в газоснабжении</t>
  </si>
  <si>
    <t>Программа инвестиционных проектов в водоснабжении</t>
  </si>
  <si>
    <t>Программа инвестиционных проектов в водоотведении</t>
  </si>
  <si>
    <t xml:space="preserve">Задача 4: Повышение инвестиционной привлекательности коммунальной инфраструктуры </t>
  </si>
  <si>
    <t>Программа инвестиционных проектов по реализации энергосберегающих мероприятий</t>
  </si>
  <si>
    <t xml:space="preserve"> Общая Программа проектов, ВСЕГО</t>
  </si>
  <si>
    <t xml:space="preserve">Программа инвестиционных проектов в сфере утилизации (захоронения) ТБО, КГО и других отходов </t>
  </si>
  <si>
    <t>Отчетный период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</si>
  <si>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>/чел./мес.</t>
    </r>
  </si>
  <si>
    <t>-</t>
  </si>
  <si>
    <t>2020/ 2012, %</t>
  </si>
  <si>
    <t>Удельное теплопотребления на потребителя</t>
  </si>
  <si>
    <t xml:space="preserve">Удельное теплопотребления на потребителя </t>
  </si>
  <si>
    <t>тыс.м3/чел</t>
  </si>
  <si>
    <t>тыс.куб.м</t>
  </si>
  <si>
    <t>Наименование показателя</t>
  </si>
  <si>
    <t>Рост цен на газ для населения (до указанного в скобках года – оптовых цен, далее – включая надбавки ГРО и ПССУ)</t>
  </si>
  <si>
    <t>Ежегодный процент повышения цен за счёт естественного прироста</t>
  </si>
  <si>
    <t xml:space="preserve">Тепловая энергия
рост тарифов
</t>
  </si>
  <si>
    <t xml:space="preserve">Рост тарифов на услуги ЖКХ, в т.ч. водоснабжение и водоотведение
</t>
  </si>
  <si>
    <t>тариф</t>
  </si>
  <si>
    <t xml:space="preserve"> инвестиционная составляющая в тарифе (инвестиционная надбавка)</t>
  </si>
  <si>
    <t>руб./Гкал</t>
  </si>
  <si>
    <t>Тариф с учетом инвестиционной составляющей в тарифе (инвестиционной надбавки)</t>
  </si>
  <si>
    <t>руб./м3</t>
  </si>
  <si>
    <t>Рост тарифов на электроэнергию для населения на розничном рынке с учетом сверхнормативного потребления (включая льготные категории)</t>
  </si>
  <si>
    <t>Газоснабжение</t>
  </si>
  <si>
    <t>руб./кВт•ч</t>
  </si>
  <si>
    <t>Водоснабжение</t>
  </si>
  <si>
    <t>Электроснабжение</t>
  </si>
  <si>
    <t>Теплоснабжение</t>
  </si>
  <si>
    <t>Водоотведение</t>
  </si>
  <si>
    <t>руб./м2</t>
  </si>
  <si>
    <t>Программа инвестиционных проектов в сфере захоронении (утилизации) ТБО, КГО и других отходов</t>
  </si>
  <si>
    <t>Общая Программа проектов</t>
  </si>
  <si>
    <t>Таблица 14.4 Оценка уровня тарифов, надбавок, платы за подключение, необходимые для реализации Программы</t>
  </si>
  <si>
    <t>Прогноз спроса населения на коммунальные ресурсы</t>
  </si>
  <si>
    <t>Прогнозируемый тариф с учетом инвестиционной составляющей в тарифе (инвестиционной надбавки)</t>
  </si>
  <si>
    <t>млн. кВт*ч</t>
  </si>
  <si>
    <t>руб./кВт*ч</t>
  </si>
  <si>
    <t>тыс. руб.</t>
  </si>
  <si>
    <t>тыс. м3</t>
  </si>
  <si>
    <t>Численность населения</t>
  </si>
  <si>
    <t>Среднегодовая численность населения</t>
  </si>
  <si>
    <t>Расходы населения</t>
  </si>
  <si>
    <t>Таблица 15.2 Прогноз расходов населения на коммунальные услуги</t>
  </si>
  <si>
    <t>руб.</t>
  </si>
  <si>
    <t xml:space="preserve">Стоимость жилищно-коммунальных услуг                  </t>
  </si>
  <si>
    <t>(рублей на одного человека в месяц)</t>
  </si>
  <si>
    <t>Содержание и ремонт жилья</t>
  </si>
  <si>
    <t>тыс.м2</t>
  </si>
  <si>
    <t>Общая площадь (по нормативу) обслуживаемых жилых домов</t>
  </si>
  <si>
    <t>Ежегодный индекс роста заработной платы</t>
  </si>
  <si>
    <t xml:space="preserve">Расходов населения на услуги организаций коммунальной инфраструктуры, ВСЕГО </t>
  </si>
  <si>
    <t>Таблица 15.3 Сопоставление совокупных платежей с доходамидля населения, проверка доступности тарифов</t>
  </si>
  <si>
    <t>Процент роста цен на услуги организаций коммунального комплекса</t>
  </si>
  <si>
    <t>Прогноз затрат на услуги коммунального комплекса</t>
  </si>
  <si>
    <t>Таблица 14.3 Объемы финансирования проектов Программ по источникам</t>
  </si>
  <si>
    <t>руб./чел/мес.</t>
  </si>
  <si>
    <t>Нормируемая доля платы за  услуги организаций коммунального комплекса на душу населения</t>
  </si>
  <si>
    <t>Рассчитанная доля платы за  услуги организаций коммунального комплекса на душу населения</t>
  </si>
  <si>
    <t>Потери в сетях, % от поданной воды</t>
  </si>
  <si>
    <t>Уровень загрузки производственных мощностей оборудования транспортировки воды</t>
  </si>
  <si>
    <t>Показатели спроса на услуги водоотведения</t>
  </si>
  <si>
    <t>Среднегодовая численность населения, в том числе:</t>
  </si>
  <si>
    <t>Таблица 12.1 Объемы финансирования проектов Программ по источникам</t>
  </si>
  <si>
    <t xml:space="preserve">Теплоснабжение </t>
  </si>
  <si>
    <t xml:space="preserve">Водоснабжение </t>
  </si>
  <si>
    <t>Снижение эксплуатационных затрат за счёт эффектов от экономии топлива, энергии и других ресурсов, снижения затрат на ремонты, снижения затрат на заработную плату, %</t>
  </si>
  <si>
    <t>Увеличением затрат за счёт роста амортизационных отчислений, %</t>
  </si>
  <si>
    <t>Система коммунальной инфраструктуры</t>
  </si>
  <si>
    <t>Таблица 12.2 Величина изменения эксплуатационных затрат по каждой системе</t>
  </si>
  <si>
    <t>Инвестиционные затраты</t>
  </si>
  <si>
    <t>инвестиционная составляющая в тарифе</t>
  </si>
  <si>
    <t>плата за технологическое присоединение</t>
  </si>
  <si>
    <t>ИТОГО по организациям:</t>
  </si>
  <si>
    <t>Таблица 14.4 Оценка совокупных затрат инвестиционных по организациям комиунального комплекса</t>
  </si>
  <si>
    <t>2021 г.</t>
  </si>
  <si>
    <t>2022 г.</t>
  </si>
  <si>
    <t>2023 г.</t>
  </si>
  <si>
    <t>2024 г.</t>
  </si>
  <si>
    <t>2026 г.</t>
  </si>
  <si>
    <t>2027 г.</t>
  </si>
  <si>
    <t>2027/ 2012, %</t>
  </si>
  <si>
    <t xml:space="preserve"> Гкал/чел</t>
  </si>
  <si>
    <t>кг/чел.</t>
  </si>
  <si>
    <t>Средняя норма накопления ТБО для населения</t>
  </si>
  <si>
    <t>м3/чел.</t>
  </si>
  <si>
    <t xml:space="preserve">Численность работающих </t>
  </si>
  <si>
    <t>Численность населения в трудоспособном возрасте</t>
  </si>
  <si>
    <t>Уровень экономической активности населения</t>
  </si>
  <si>
    <t>2028 г.</t>
  </si>
  <si>
    <t>2029 г.</t>
  </si>
  <si>
    <t>Запорожское СП</t>
  </si>
  <si>
    <t>МО Запорожское СП</t>
  </si>
  <si>
    <t>Установленная годовая мощность КОС</t>
  </si>
  <si>
    <t>Резерв мощность КОС</t>
  </si>
  <si>
    <t>Система водоснабжения</t>
  </si>
  <si>
    <t>м3/ч</t>
  </si>
  <si>
    <t>Всего объем ТБО от МО Запорожское СП, в том числе:</t>
  </si>
  <si>
    <t>ОАО «Ленэнерго»</t>
  </si>
  <si>
    <t xml:space="preserve">Строительство трансформаторной подстанций 10/0,4кВ </t>
  </si>
  <si>
    <t>2015-2020</t>
  </si>
  <si>
    <t>Строительство сетей 10 кВ</t>
  </si>
  <si>
    <t>2015-2019</t>
  </si>
  <si>
    <t>Программа инвестиционных проектов в электроснабжении МО Запорожское СП</t>
  </si>
  <si>
    <t>2013-2029</t>
  </si>
  <si>
    <t>2014-2029</t>
  </si>
  <si>
    <t xml:space="preserve">Цель: Обеспечение надежности, качества и эффективности работы коммунального комплекса в соответствии с планируемыми потребностями развития муниципальных образований на период 2014-2029 годы </t>
  </si>
  <si>
    <t>Строительство газовой блок-модульной котельной 4,0 Гкал/ч</t>
  </si>
  <si>
    <t>Замена изношенных тепловых сетей</t>
  </si>
  <si>
    <t>2017-2021</t>
  </si>
  <si>
    <t>бюджетМО</t>
  </si>
  <si>
    <t>Программа инвестиционных проектов в теплоснабжении МО Запорожское СП</t>
  </si>
  <si>
    <t>Программа инвестиционных проектов в водоснабжении МО Запорожское СП</t>
  </si>
  <si>
    <t>ПИР и ПСД по строительству водопроводных сетей</t>
  </si>
  <si>
    <t xml:space="preserve">Цель: Обеспечение надежности, качества и эффективности работы коммунального комплекса в соответствии с планируемыми потребностями развития муниципальных образований на период 2013-2029 </t>
  </si>
  <si>
    <t>ПИР и ПСД по строительству системы ГВС закрытого типа в п. Запорожское</t>
  </si>
  <si>
    <t>ПИР и ПСД по реконструкции водонапорной башни в п. Пятиречье</t>
  </si>
  <si>
    <t>2014-2016</t>
  </si>
  <si>
    <t>Реконструкция водопровода п.Запорожское ул.Советская</t>
  </si>
  <si>
    <t xml:space="preserve">Реконструкция водопровода по ул. Совестская в п. Запорожское </t>
  </si>
  <si>
    <t>2015-2017</t>
  </si>
  <si>
    <t>Установка общедомовых приборов учета воды питьевого качества</t>
  </si>
  <si>
    <t>Установка ЧРП для насосного оборудования КНС в п. Запорожское</t>
  </si>
  <si>
    <t>Реконструкция канализационных очистных сооружений сточных вод п. Запорожское</t>
  </si>
  <si>
    <t>2017-2018</t>
  </si>
  <si>
    <t>Замена сетей канализования в связи с выскокой степенью износа</t>
  </si>
  <si>
    <t>2017-2020</t>
  </si>
  <si>
    <t>Программа инвестиционных проектов  в водоотведении МО Запорожское СП</t>
  </si>
  <si>
    <t>Программа инвестиционных проектов в сфере захоронении (утилизации) ТБО, КГО и других отходов в  МО Запорожское СП</t>
  </si>
  <si>
    <t>Программа инвестиционных проектов по реализации энергосберегающих мероприятий в  МО Запорожское СП</t>
  </si>
  <si>
    <t>Админинстрация МО</t>
  </si>
  <si>
    <t>Программа инвестиционных проектов в газоснабжении МО Запорожское СП</t>
  </si>
  <si>
    <t>7</t>
  </si>
  <si>
    <t>9</t>
  </si>
  <si>
    <t>11</t>
  </si>
  <si>
    <t>13</t>
  </si>
  <si>
    <t>15</t>
  </si>
  <si>
    <t>17</t>
  </si>
  <si>
    <t>19</t>
  </si>
  <si>
    <t>21</t>
  </si>
  <si>
    <t>23</t>
  </si>
  <si>
    <t>ПИР и СМР по газификации муниципального образования</t>
  </si>
  <si>
    <t xml:space="preserve">Задача 4: Повышение инвестиционной привлекательности коммунальной инфраструктуры муниципальных образований </t>
  </si>
  <si>
    <t xml:space="preserve">Цель: Обеспечение надежности, качества и эффективности работы коммунального комплекса в соответствии с планируемыми потребностями развития муниципальных образований на период 2011-2029 годы </t>
  </si>
  <si>
    <t>2020/ 2013, %</t>
  </si>
  <si>
    <t>2029/ 2013, %</t>
  </si>
  <si>
    <t>Итого по Программе инвестиционных проектов в теплоснабжении</t>
  </si>
  <si>
    <t>Итого по Программе инвестиционных проектов в водоснабжении</t>
  </si>
  <si>
    <t>Итого по Программе инвестиционных проектов в водоотведении</t>
  </si>
  <si>
    <t xml:space="preserve">Итого по Программе инвестиционных проектов в сфере утилизации (захоронения) ТБО, КГО и других отходов </t>
  </si>
  <si>
    <t>Итого по Программе инвестиционных проектов по реализации энергосберегающих мероприятий</t>
  </si>
  <si>
    <t>ОАО "Ленэнерго"</t>
  </si>
  <si>
    <t>ООО "УК "Оазис"</t>
  </si>
  <si>
    <t>Стоимости жилищно-коммунальных услуг для  МО Запорожское СП</t>
  </si>
  <si>
    <t>Прогнозируемый среднемесячный доход на душу населения в Приозерском районе Ленинградской области</t>
  </si>
  <si>
    <t>Прогнозируемый среднемесячный доход на душу населения в с учётом экономической активности населения МО Запорожское сельское поселение</t>
  </si>
  <si>
    <t>Процент изменения к уровню 2013 гогда</t>
  </si>
  <si>
    <t>Базовый</t>
  </si>
  <si>
    <t xml:space="preserve">Региональный стандарт стоимости жилищно-коммунальных услуг в пересчёте по данным на первый квартал 2014г . УСТАНОВЛЕНО
постановлением Правительства
Ленинградской области №24-ПП от 17.02.2014
от 30.05.2014 N 197.
</t>
  </si>
  <si>
    <t>Таблица 2.1 Прогноз спроса по каждому из коммунальных ресурсов МО Запорожское СП  до 2029 г.</t>
  </si>
  <si>
    <t>Показатели развития МО Запорожское сельское поселение</t>
  </si>
  <si>
    <t>Совокупный доход населения</t>
  </si>
  <si>
    <t>Стоимость предоставляемых населению жилищно-коммунальных услуг по экономически обоснованным тарифам</t>
  </si>
  <si>
    <t>(2021 - 2029 гг.)</t>
  </si>
  <si>
    <t>МО Запорожское СП (население)</t>
  </si>
  <si>
    <t>Капитальный ремонт многоквартирных домов МО Запорожское СП (Программа ремонта многоквартирных домов ЛО пост. ПР ЛО №508 от 26.12.13)</t>
  </si>
</sst>
</file>

<file path=xl/styles.xml><?xml version="1.0" encoding="utf-8"?>
<styleSheet xmlns="http://schemas.openxmlformats.org/spreadsheetml/2006/main">
  <numFmts count="3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72" formatCode="0.0"/>
    <numFmt numFmtId="173" formatCode="0.000"/>
    <numFmt numFmtId="174" formatCode="_-* #,##0.00_-;\-* #,##0.00_-;_-* &quot;-&quot;??_-;_-@_-"/>
    <numFmt numFmtId="176" formatCode="_(* #,##0_);_(* \(#,##0\);_(* &quot; - &quot;_);_(@_)"/>
    <numFmt numFmtId="177" formatCode="_(* #,##0_);_(* \(#,##0\);_(* &quot;-&quot;_);_(@_)"/>
    <numFmt numFmtId="178" formatCode="#,##0;\(#,##0\);&quot;-&quot;"/>
    <numFmt numFmtId="179" formatCode="General_)"/>
    <numFmt numFmtId="180" formatCode="#,##0.0"/>
    <numFmt numFmtId="181" formatCode="_-* #,##0.00\ _€_-;\-* #,##0.00\ _€_-;_-* &quot;-&quot;??\ _€_-;_-@_-"/>
    <numFmt numFmtId="182" formatCode="_(* #,##0.00_);_(* \(#,##0.00\);_(* &quot;-&quot;??_);_(@_)"/>
    <numFmt numFmtId="183" formatCode="_-* #,##0.00_р_._-;\-* #,##0.00_р_._-;_-* \-??_р_._-;_-@_-"/>
    <numFmt numFmtId="190" formatCode="#,##0.000"/>
    <numFmt numFmtId="192" formatCode="#,##0.000_р_."/>
    <numFmt numFmtId="193" formatCode="#,##0.00_р_."/>
    <numFmt numFmtId="197" formatCode="0.0%"/>
    <numFmt numFmtId="198" formatCode="#,##0.0000"/>
    <numFmt numFmtId="200" formatCode="0_)"/>
    <numFmt numFmtId="201" formatCode="#,##0;\-#,##0;&quot;-&quot;"/>
    <numFmt numFmtId="202" formatCode="#,##0.00;\-#,##0.00;&quot;-&quot;"/>
    <numFmt numFmtId="203" formatCode="#,##0%;\-#,##0%;&quot;- &quot;"/>
    <numFmt numFmtId="204" formatCode="#,##0.0%;\-#,##0.0%;&quot;- &quot;"/>
    <numFmt numFmtId="205" formatCode="#,##0.00%;\-#,##0.00%;&quot;- &quot;"/>
    <numFmt numFmtId="206" formatCode="#,##0.0;\-#,##0.0;&quot;-&quot;"/>
    <numFmt numFmtId="207" formatCode="_-* #,##0\ _D_M_-;\-* #,##0\ _D_M_-;_-* &quot;-&quot;\ _D_M_-;_-@_-"/>
    <numFmt numFmtId="208" formatCode="_-* #,##0.00\ _D_M_-;\-* #,##0.00\ _D_M_-;_-* &quot;-&quot;??\ _D_M_-;_-@_-"/>
    <numFmt numFmtId="209" formatCode="_-* #,##0.00[$€-1]_-;\-* #,##0.00[$€-1]_-;_-* &quot;-&quot;??[$€-1]_-"/>
    <numFmt numFmtId="210" formatCode="0%;\(0%\)"/>
    <numFmt numFmtId="211" formatCode="\ \ @"/>
    <numFmt numFmtId="212" formatCode="\ \ \ \ @"/>
  </numFmts>
  <fonts count="107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Helv"/>
    </font>
    <font>
      <sz val="9"/>
      <name val="Arial"/>
      <family val="2"/>
    </font>
    <font>
      <sz val="10"/>
      <name val="Arial"/>
      <family val="2"/>
      <charset val="204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sz val="8"/>
      <name val="Helv"/>
      <charset val="204"/>
    </font>
    <font>
      <sz val="8"/>
      <name val="Arial"/>
      <family val="2"/>
    </font>
    <font>
      <sz val="8"/>
      <name val="Helv"/>
    </font>
    <font>
      <b/>
      <sz val="8"/>
      <name val="Helv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NTHarmonica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"/>
      <family val="1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Arial Cyr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8"/>
      <name val="Arial"/>
      <family val="2"/>
      <charset val="204"/>
    </font>
    <font>
      <sz val="10"/>
      <color indexed="10"/>
      <name val="Arial"/>
      <family val="2"/>
    </font>
    <font>
      <sz val="10"/>
      <color indexed="39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6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sz val="11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</font>
    <font>
      <sz val="12"/>
      <name val="Times New Roman Cyr"/>
    </font>
    <font>
      <sz val="10"/>
      <color indexed="8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12"/>
      <name val="Courier New Cy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10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13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71">
    <xf numFmtId="0" fontId="0" fillId="0" borderId="0"/>
    <xf numFmtId="0" fontId="51" fillId="0" borderId="0"/>
    <xf numFmtId="0" fontId="13" fillId="0" borderId="0"/>
    <xf numFmtId="0" fontId="3" fillId="0" borderId="0"/>
    <xf numFmtId="0" fontId="13" fillId="0" borderId="0"/>
    <xf numFmtId="0" fontId="79" fillId="0" borderId="0">
      <alignment vertical="top"/>
    </xf>
    <xf numFmtId="0" fontId="3" fillId="0" borderId="0"/>
    <xf numFmtId="0" fontId="80" fillId="2" borderId="1" applyNumberFormat="0">
      <alignment readingOrder="1"/>
      <protection locked="0"/>
    </xf>
    <xf numFmtId="0" fontId="13" fillId="0" borderId="0"/>
    <xf numFmtId="0" fontId="13" fillId="0" borderId="0"/>
    <xf numFmtId="0" fontId="3" fillId="0" borderId="0"/>
    <xf numFmtId="0" fontId="13" fillId="0" borderId="0"/>
    <xf numFmtId="0" fontId="51" fillId="0" borderId="0"/>
    <xf numFmtId="0" fontId="1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3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34" fillId="26" borderId="0" applyNumberFormat="0" applyBorder="0" applyAlignment="0" applyProtection="0"/>
    <xf numFmtId="0" fontId="52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32" borderId="0" applyNumberFormat="0" applyBorder="0" applyAlignment="0" applyProtection="0"/>
    <xf numFmtId="0" fontId="34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52" fillId="30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3" fillId="2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34" fillId="15" borderId="0" applyNumberFormat="0" applyBorder="0" applyAlignment="0" applyProtection="0"/>
    <xf numFmtId="0" fontId="52" fillId="30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2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3" fillId="22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9" borderId="0" applyNumberFormat="0" applyBorder="0" applyAlignment="0" applyProtection="0"/>
    <xf numFmtId="0" fontId="34" fillId="16" borderId="0" applyNumberFormat="0" applyBorder="0" applyAlignment="0" applyProtection="0"/>
    <xf numFmtId="0" fontId="52" fillId="19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34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34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4" borderId="0" applyNumberFormat="0" applyBorder="0" applyAlignment="0" applyProtection="0"/>
    <xf numFmtId="0" fontId="14" fillId="0" borderId="0"/>
    <xf numFmtId="49" fontId="50" fillId="6" borderId="2">
      <alignment horizontal="left" vertical="top"/>
      <protection locked="0"/>
    </xf>
    <xf numFmtId="49" fontId="50" fillId="6" borderId="2">
      <alignment horizontal="left" vertical="top"/>
      <protection locked="0"/>
    </xf>
    <xf numFmtId="49" fontId="50" fillId="0" borderId="2">
      <alignment horizontal="left" vertical="top"/>
      <protection locked="0"/>
    </xf>
    <xf numFmtId="49" fontId="50" fillId="0" borderId="2">
      <alignment horizontal="left" vertical="top"/>
      <protection locked="0"/>
    </xf>
    <xf numFmtId="49" fontId="50" fillId="45" borderId="2">
      <alignment horizontal="left" vertical="top"/>
      <protection locked="0"/>
    </xf>
    <xf numFmtId="49" fontId="50" fillId="45" borderId="2">
      <alignment horizontal="left" vertical="top"/>
      <protection locked="0"/>
    </xf>
    <xf numFmtId="0" fontId="50" fillId="0" borderId="0">
      <alignment horizontal="left" vertical="top" wrapText="1"/>
    </xf>
    <xf numFmtId="0" fontId="54" fillId="0" borderId="3">
      <alignment horizontal="left" vertical="top" wrapText="1"/>
    </xf>
    <xf numFmtId="49" fontId="14" fillId="0" borderId="0">
      <alignment horizontal="left" vertical="top" wrapText="1"/>
      <protection locked="0"/>
    </xf>
    <xf numFmtId="0" fontId="55" fillId="0" borderId="0">
      <alignment horizontal="left" vertical="top" wrapText="1"/>
    </xf>
    <xf numFmtId="49" fontId="14" fillId="0" borderId="2">
      <alignment horizontal="center" vertical="top" wrapText="1"/>
      <protection locked="0"/>
    </xf>
    <xf numFmtId="49" fontId="14" fillId="0" borderId="2">
      <alignment horizontal="center" vertical="top" wrapText="1"/>
      <protection locked="0"/>
    </xf>
    <xf numFmtId="49" fontId="50" fillId="0" borderId="0">
      <alignment horizontal="right" vertical="top"/>
      <protection locked="0"/>
    </xf>
    <xf numFmtId="49" fontId="50" fillId="6" borderId="2">
      <alignment horizontal="right" vertical="top"/>
      <protection locked="0"/>
    </xf>
    <xf numFmtId="49" fontId="50" fillId="6" borderId="2">
      <alignment horizontal="right" vertical="top"/>
      <protection locked="0"/>
    </xf>
    <xf numFmtId="0" fontId="50" fillId="6" borderId="2">
      <alignment horizontal="right" vertical="top"/>
      <protection locked="0"/>
    </xf>
    <xf numFmtId="0" fontId="50" fillId="6" borderId="2">
      <alignment horizontal="right" vertical="top"/>
      <protection locked="0"/>
    </xf>
    <xf numFmtId="49" fontId="50" fillId="0" borderId="2">
      <alignment horizontal="right" vertical="top"/>
      <protection locked="0"/>
    </xf>
    <xf numFmtId="49" fontId="50" fillId="0" borderId="2">
      <alignment horizontal="right" vertical="top"/>
      <protection locked="0"/>
    </xf>
    <xf numFmtId="0" fontId="50" fillId="0" borderId="2">
      <alignment horizontal="right" vertical="top"/>
      <protection locked="0"/>
    </xf>
    <xf numFmtId="0" fontId="50" fillId="0" borderId="2">
      <alignment horizontal="right" vertical="top"/>
      <protection locked="0"/>
    </xf>
    <xf numFmtId="49" fontId="50" fillId="45" borderId="2">
      <alignment horizontal="right" vertical="top"/>
      <protection locked="0"/>
    </xf>
    <xf numFmtId="49" fontId="50" fillId="45" borderId="2">
      <alignment horizontal="right" vertical="top"/>
      <protection locked="0"/>
    </xf>
    <xf numFmtId="0" fontId="50" fillId="45" borderId="2">
      <alignment horizontal="right" vertical="top"/>
      <protection locked="0"/>
    </xf>
    <xf numFmtId="0" fontId="50" fillId="45" borderId="2">
      <alignment horizontal="right" vertical="top"/>
      <protection locked="0"/>
    </xf>
    <xf numFmtId="49" fontId="14" fillId="0" borderId="0">
      <alignment horizontal="right" vertical="top" wrapText="1"/>
      <protection locked="0"/>
    </xf>
    <xf numFmtId="0" fontId="55" fillId="0" borderId="0">
      <alignment horizontal="right" vertical="top" wrapText="1"/>
    </xf>
    <xf numFmtId="49" fontId="14" fillId="0" borderId="0">
      <alignment horizontal="center" vertical="top" wrapText="1"/>
      <protection locked="0"/>
    </xf>
    <xf numFmtId="0" fontId="54" fillId="0" borderId="3">
      <alignment horizontal="center" vertical="top" wrapText="1"/>
    </xf>
    <xf numFmtId="49" fontId="50" fillId="0" borderId="2">
      <alignment horizontal="center" vertical="top" wrapText="1"/>
      <protection locked="0"/>
    </xf>
    <xf numFmtId="49" fontId="50" fillId="0" borderId="2">
      <alignment horizontal="center" vertical="top" wrapText="1"/>
      <protection locked="0"/>
    </xf>
    <xf numFmtId="0" fontId="50" fillId="0" borderId="2">
      <alignment horizontal="center" vertical="top" wrapText="1"/>
      <protection locked="0"/>
    </xf>
    <xf numFmtId="0" fontId="50" fillId="0" borderId="2">
      <alignment horizontal="center" vertical="top" wrapText="1"/>
      <protection locked="0"/>
    </xf>
    <xf numFmtId="0" fontId="44" fillId="5" borderId="0" applyNumberFormat="0" applyBorder="0" applyAlignment="0" applyProtection="0"/>
    <xf numFmtId="0" fontId="4" fillId="0" borderId="0">
      <alignment vertical="center"/>
      <protection locked="0"/>
    </xf>
    <xf numFmtId="201" fontId="56" fillId="0" borderId="0" applyFill="0" applyBorder="0" applyAlignment="0"/>
    <xf numFmtId="202" fontId="56" fillId="0" borderId="0" applyFill="0" applyBorder="0" applyAlignment="0"/>
    <xf numFmtId="203" fontId="56" fillId="0" borderId="0" applyFill="0" applyBorder="0" applyAlignment="0"/>
    <xf numFmtId="204" fontId="56" fillId="0" borderId="0" applyFill="0" applyBorder="0" applyAlignment="0"/>
    <xf numFmtId="205" fontId="56" fillId="0" borderId="0" applyFill="0" applyBorder="0" applyAlignment="0"/>
    <xf numFmtId="201" fontId="56" fillId="0" borderId="0" applyFill="0" applyBorder="0" applyAlignment="0"/>
    <xf numFmtId="206" fontId="56" fillId="0" borderId="0" applyFill="0" applyBorder="0" applyAlignment="0"/>
    <xf numFmtId="202" fontId="56" fillId="0" borderId="0" applyFill="0" applyBorder="0" applyAlignment="0"/>
    <xf numFmtId="0" fontId="37" fillId="46" borderId="1" applyNumberFormat="0" applyAlignment="0" applyProtection="0"/>
    <xf numFmtId="0" fontId="41" fillId="47" borderId="4" applyNumberFormat="0" applyAlignment="0" applyProtection="0"/>
    <xf numFmtId="201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202" fontId="57" fillId="0" borderId="0" applyFont="0" applyFill="0" applyBorder="0" applyAlignment="0" applyProtection="0"/>
    <xf numFmtId="0" fontId="14" fillId="0" borderId="0"/>
    <xf numFmtId="0" fontId="14" fillId="0" borderId="0"/>
    <xf numFmtId="14" fontId="56" fillId="0" borderId="0" applyFill="0" applyBorder="0" applyAlignment="0"/>
    <xf numFmtId="0" fontId="58" fillId="0" borderId="0" applyNumberFormat="0" applyFill="0" applyBorder="0" applyAlignment="0" applyProtection="0"/>
    <xf numFmtId="207" fontId="5" fillId="0" borderId="0" applyFont="0" applyFill="0" applyBorder="0" applyAlignment="0" applyProtection="0"/>
    <xf numFmtId="208" fontId="5" fillId="0" borderId="0" applyFont="0" applyFill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201" fontId="60" fillId="0" borderId="0" applyFill="0" applyBorder="0" applyAlignment="0"/>
    <xf numFmtId="202" fontId="60" fillId="0" borderId="0" applyFill="0" applyBorder="0" applyAlignment="0"/>
    <xf numFmtId="201" fontId="60" fillId="0" borderId="0" applyFill="0" applyBorder="0" applyAlignment="0"/>
    <xf numFmtId="206" fontId="60" fillId="0" borderId="0" applyFill="0" applyBorder="0" applyAlignment="0"/>
    <xf numFmtId="202" fontId="60" fillId="0" borderId="0" applyFill="0" applyBorder="0" applyAlignment="0"/>
    <xf numFmtId="209" fontId="32" fillId="0" borderId="0" applyFont="0" applyFill="0" applyBorder="0" applyAlignment="0" applyProtection="0"/>
    <xf numFmtId="0" fontId="1" fillId="0" borderId="0"/>
    <xf numFmtId="0" fontId="45" fillId="0" borderId="0" applyNumberFormat="0" applyFill="0" applyBorder="0" applyAlignment="0" applyProtection="0"/>
    <xf numFmtId="176" fontId="6" fillId="0" borderId="0" applyFill="0" applyBorder="0">
      <alignment horizontal="right" vertical="top"/>
    </xf>
    <xf numFmtId="0" fontId="7" fillId="0" borderId="0">
      <alignment horizontal="center" wrapText="1"/>
    </xf>
    <xf numFmtId="177" fontId="6" fillId="0" borderId="0" applyFill="0" applyBorder="0" applyAlignment="0" applyProtection="0">
      <alignment horizontal="right" vertical="top"/>
    </xf>
    <xf numFmtId="178" fontId="8" fillId="0" borderId="0"/>
    <xf numFmtId="0" fontId="6" fillId="0" borderId="0" applyFill="0" applyBorder="0">
      <alignment horizontal="left" vertical="top"/>
    </xf>
    <xf numFmtId="0" fontId="48" fillId="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52" fillId="36" borderId="0" applyNumberFormat="0" applyBorder="0" applyAlignment="0" applyProtection="0"/>
    <xf numFmtId="0" fontId="61" fillId="0" borderId="5" applyNumberFormat="0" applyAlignment="0" applyProtection="0">
      <alignment horizontal="left" vertical="center"/>
    </xf>
    <xf numFmtId="0" fontId="61" fillId="0" borderId="6">
      <alignment horizontal="left" vertical="center"/>
    </xf>
    <xf numFmtId="0" fontId="16" fillId="0" borderId="7" applyNumberFormat="0" applyFill="0" applyAlignment="0" applyProtection="0"/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35" fillId="9" borderId="1" applyNumberFormat="0" applyAlignment="0" applyProtection="0"/>
    <xf numFmtId="201" fontId="62" fillId="0" borderId="0" applyFill="0" applyBorder="0" applyAlignment="0"/>
    <xf numFmtId="202" fontId="62" fillId="0" borderId="0" applyFill="0" applyBorder="0" applyAlignment="0"/>
    <xf numFmtId="201" fontId="62" fillId="0" borderId="0" applyFill="0" applyBorder="0" applyAlignment="0"/>
    <xf numFmtId="206" fontId="62" fillId="0" borderId="0" applyFill="0" applyBorder="0" applyAlignment="0"/>
    <xf numFmtId="202" fontId="62" fillId="0" borderId="0" applyFill="0" applyBorder="0" applyAlignment="0"/>
    <xf numFmtId="0" fontId="46" fillId="0" borderId="10" applyNumberFormat="0" applyFill="0" applyAlignment="0" applyProtection="0"/>
    <xf numFmtId="0" fontId="14" fillId="0" borderId="0"/>
    <xf numFmtId="0" fontId="43" fillId="53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50" fillId="0" borderId="11"/>
    <xf numFmtId="0" fontId="1" fillId="0" borderId="0"/>
    <xf numFmtId="0" fontId="64" fillId="54" borderId="0"/>
    <xf numFmtId="0" fontId="64" fillId="54" borderId="0"/>
    <xf numFmtId="0" fontId="14" fillId="0" borderId="0"/>
    <xf numFmtId="0" fontId="9" fillId="0" borderId="0"/>
    <xf numFmtId="0" fontId="14" fillId="55" borderId="12" applyNumberFormat="0" applyFont="0" applyAlignment="0" applyProtection="0"/>
    <xf numFmtId="0" fontId="64" fillId="41" borderId="13" applyNumberFormat="0" applyFont="0" applyAlignment="0" applyProtection="0"/>
    <xf numFmtId="0" fontId="64" fillId="41" borderId="13" applyNumberFormat="0" applyFont="0" applyAlignment="0" applyProtection="0"/>
    <xf numFmtId="0" fontId="64" fillId="41" borderId="13" applyNumberFormat="0" applyFont="0" applyAlignment="0" applyProtection="0"/>
    <xf numFmtId="0" fontId="64" fillId="41" borderId="13" applyNumberFormat="0" applyFont="0" applyAlignment="0" applyProtection="0"/>
    <xf numFmtId="0" fontId="36" fillId="46" borderId="14" applyNumberFormat="0" applyAlignment="0" applyProtection="0"/>
    <xf numFmtId="205" fontId="57" fillId="0" borderId="0" applyFont="0" applyFill="0" applyBorder="0" applyAlignment="0" applyProtection="0"/>
    <xf numFmtId="210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201" fontId="65" fillId="0" borderId="0" applyFill="0" applyBorder="0" applyAlignment="0"/>
    <xf numFmtId="202" fontId="65" fillId="0" borderId="0" applyFill="0" applyBorder="0" applyAlignment="0"/>
    <xf numFmtId="201" fontId="65" fillId="0" borderId="0" applyFill="0" applyBorder="0" applyAlignment="0"/>
    <xf numFmtId="206" fontId="65" fillId="0" borderId="0" applyFill="0" applyBorder="0" applyAlignment="0"/>
    <xf numFmtId="202" fontId="65" fillId="0" borderId="0" applyFill="0" applyBorder="0" applyAlignment="0"/>
    <xf numFmtId="0" fontId="11" fillId="0" borderId="0" applyNumberFormat="0">
      <alignment horizontal="left"/>
    </xf>
    <xf numFmtId="4" fontId="56" fillId="56" borderId="14" applyNumberFormat="0" applyProtection="0">
      <alignment vertical="center"/>
    </xf>
    <xf numFmtId="4" fontId="10" fillId="53" borderId="13" applyNumberFormat="0" applyProtection="0">
      <alignment vertical="center"/>
    </xf>
    <xf numFmtId="4" fontId="10" fillId="53" borderId="13" applyNumberFormat="0" applyProtection="0">
      <alignment vertical="center"/>
    </xf>
    <xf numFmtId="4" fontId="10" fillId="53" borderId="13" applyNumberFormat="0" applyProtection="0">
      <alignment vertical="center"/>
    </xf>
    <xf numFmtId="4" fontId="10" fillId="53" borderId="13" applyNumberFormat="0" applyProtection="0">
      <alignment vertical="center"/>
    </xf>
    <xf numFmtId="4" fontId="10" fillId="53" borderId="13" applyNumberFormat="0" applyProtection="0">
      <alignment vertical="center"/>
    </xf>
    <xf numFmtId="4" fontId="66" fillId="56" borderId="14" applyNumberFormat="0" applyProtection="0">
      <alignment vertical="center"/>
    </xf>
    <xf numFmtId="4" fontId="50" fillId="56" borderId="13" applyNumberFormat="0" applyProtection="0">
      <alignment vertical="center"/>
    </xf>
    <xf numFmtId="4" fontId="50" fillId="56" borderId="13" applyNumberFormat="0" applyProtection="0">
      <alignment vertical="center"/>
    </xf>
    <xf numFmtId="4" fontId="50" fillId="56" borderId="13" applyNumberFormat="0" applyProtection="0">
      <alignment vertical="center"/>
    </xf>
    <xf numFmtId="4" fontId="50" fillId="56" borderId="13" applyNumberFormat="0" applyProtection="0">
      <alignment vertical="center"/>
    </xf>
    <xf numFmtId="4" fontId="50" fillId="56" borderId="13" applyNumberFormat="0" applyProtection="0">
      <alignment vertical="center"/>
    </xf>
    <xf numFmtId="4" fontId="56" fillId="56" borderId="14" applyNumberFormat="0" applyProtection="0">
      <alignment horizontal="left" vertical="center" indent="1"/>
    </xf>
    <xf numFmtId="4" fontId="10" fillId="56" borderId="13" applyNumberFormat="0" applyProtection="0">
      <alignment horizontal="left" vertical="center" indent="1"/>
    </xf>
    <xf numFmtId="4" fontId="10" fillId="56" borderId="13" applyNumberFormat="0" applyProtection="0">
      <alignment horizontal="left" vertical="center" indent="1"/>
    </xf>
    <xf numFmtId="4" fontId="10" fillId="56" borderId="13" applyNumberFormat="0" applyProtection="0">
      <alignment horizontal="left" vertical="center" indent="1"/>
    </xf>
    <xf numFmtId="4" fontId="10" fillId="56" borderId="13" applyNumberFormat="0" applyProtection="0">
      <alignment horizontal="left" vertical="center" indent="1"/>
    </xf>
    <xf numFmtId="4" fontId="10" fillId="56" borderId="13" applyNumberFormat="0" applyProtection="0">
      <alignment horizontal="left" vertical="center" indent="1"/>
    </xf>
    <xf numFmtId="4" fontId="56" fillId="56" borderId="14" applyNumberFormat="0" applyProtection="0">
      <alignment horizontal="left" vertical="center" indent="1"/>
    </xf>
    <xf numFmtId="0" fontId="50" fillId="53" borderId="15" applyNumberFormat="0" applyProtection="0">
      <alignment horizontal="left" vertical="top" indent="1"/>
    </xf>
    <xf numFmtId="0" fontId="50" fillId="53" borderId="15" applyNumberFormat="0" applyProtection="0">
      <alignment horizontal="left" vertical="top" indent="1"/>
    </xf>
    <xf numFmtId="0" fontId="50" fillId="53" borderId="15" applyNumberFormat="0" applyProtection="0">
      <alignment horizontal="left" vertical="top" indent="1"/>
    </xf>
    <xf numFmtId="0" fontId="50" fillId="53" borderId="15" applyNumberFormat="0" applyProtection="0">
      <alignment horizontal="left" vertical="top" indent="1"/>
    </xf>
    <xf numFmtId="0" fontId="50" fillId="53" borderId="15" applyNumberFormat="0" applyProtection="0">
      <alignment horizontal="left" vertical="top" indent="1"/>
    </xf>
    <xf numFmtId="0" fontId="67" fillId="2" borderId="16" applyNumberFormat="0" applyProtection="0">
      <alignment horizontal="center" vertical="center" wrapTex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56" fillId="57" borderId="14" applyNumberFormat="0" applyProtection="0">
      <alignment horizontal="right" vertical="center"/>
    </xf>
    <xf numFmtId="4" fontId="10" fillId="5" borderId="13" applyNumberFormat="0" applyProtection="0">
      <alignment horizontal="right" vertical="center"/>
    </xf>
    <xf numFmtId="4" fontId="10" fillId="5" borderId="13" applyNumberFormat="0" applyProtection="0">
      <alignment horizontal="right" vertical="center"/>
    </xf>
    <xf numFmtId="4" fontId="10" fillId="5" borderId="13" applyNumberFormat="0" applyProtection="0">
      <alignment horizontal="right" vertical="center"/>
    </xf>
    <xf numFmtId="4" fontId="10" fillId="5" borderId="13" applyNumberFormat="0" applyProtection="0">
      <alignment horizontal="right" vertical="center"/>
    </xf>
    <xf numFmtId="4" fontId="10" fillId="5" borderId="13" applyNumberFormat="0" applyProtection="0">
      <alignment horizontal="right" vertical="center"/>
    </xf>
    <xf numFmtId="4" fontId="56" fillId="58" borderId="14" applyNumberFormat="0" applyProtection="0">
      <alignment horizontal="right" vertical="center"/>
    </xf>
    <xf numFmtId="4" fontId="10" fillId="59" borderId="13" applyNumberFormat="0" applyProtection="0">
      <alignment horizontal="right" vertical="center"/>
    </xf>
    <xf numFmtId="4" fontId="10" fillId="59" borderId="13" applyNumberFormat="0" applyProtection="0">
      <alignment horizontal="right" vertical="center"/>
    </xf>
    <xf numFmtId="4" fontId="10" fillId="59" borderId="13" applyNumberFormat="0" applyProtection="0">
      <alignment horizontal="right" vertical="center"/>
    </xf>
    <xf numFmtId="4" fontId="10" fillId="59" borderId="13" applyNumberFormat="0" applyProtection="0">
      <alignment horizontal="right" vertical="center"/>
    </xf>
    <xf numFmtId="4" fontId="10" fillId="59" borderId="13" applyNumberFormat="0" applyProtection="0">
      <alignment horizontal="right" vertical="center"/>
    </xf>
    <xf numFmtId="4" fontId="56" fillId="60" borderId="14" applyNumberFormat="0" applyProtection="0">
      <alignment horizontal="right" vertical="center"/>
    </xf>
    <xf numFmtId="4" fontId="10" fillId="26" borderId="3" applyNumberFormat="0" applyProtection="0">
      <alignment horizontal="right" vertical="center"/>
    </xf>
    <xf numFmtId="4" fontId="10" fillId="26" borderId="3" applyNumberFormat="0" applyProtection="0">
      <alignment horizontal="right" vertical="center"/>
    </xf>
    <xf numFmtId="4" fontId="10" fillId="26" borderId="3" applyNumberFormat="0" applyProtection="0">
      <alignment horizontal="right" vertical="center"/>
    </xf>
    <xf numFmtId="4" fontId="10" fillId="26" borderId="3" applyNumberFormat="0" applyProtection="0">
      <alignment horizontal="right" vertical="center"/>
    </xf>
    <xf numFmtId="4" fontId="10" fillId="26" borderId="3" applyNumberFormat="0" applyProtection="0">
      <alignment horizontal="right" vertical="center"/>
    </xf>
    <xf numFmtId="4" fontId="56" fillId="61" borderId="14" applyNumberFormat="0" applyProtection="0">
      <alignment horizontal="right" vertical="center"/>
    </xf>
    <xf numFmtId="4" fontId="10" fillId="13" borderId="13" applyNumberFormat="0" applyProtection="0">
      <alignment horizontal="right" vertical="center"/>
    </xf>
    <xf numFmtId="4" fontId="10" fillId="13" borderId="13" applyNumberFormat="0" applyProtection="0">
      <alignment horizontal="right" vertical="center"/>
    </xf>
    <xf numFmtId="4" fontId="10" fillId="13" borderId="13" applyNumberFormat="0" applyProtection="0">
      <alignment horizontal="right" vertical="center"/>
    </xf>
    <xf numFmtId="4" fontId="10" fillId="13" borderId="13" applyNumberFormat="0" applyProtection="0">
      <alignment horizontal="right" vertical="center"/>
    </xf>
    <xf numFmtId="4" fontId="10" fillId="13" borderId="13" applyNumberFormat="0" applyProtection="0">
      <alignment horizontal="right" vertical="center"/>
    </xf>
    <xf numFmtId="4" fontId="56" fillId="62" borderId="14" applyNumberFormat="0" applyProtection="0">
      <alignment horizontal="right" vertical="center"/>
    </xf>
    <xf numFmtId="4" fontId="10" fillId="17" borderId="13" applyNumberFormat="0" applyProtection="0">
      <alignment horizontal="right" vertical="center"/>
    </xf>
    <xf numFmtId="4" fontId="10" fillId="17" borderId="13" applyNumberFormat="0" applyProtection="0">
      <alignment horizontal="right" vertical="center"/>
    </xf>
    <xf numFmtId="4" fontId="10" fillId="17" borderId="13" applyNumberFormat="0" applyProtection="0">
      <alignment horizontal="right" vertical="center"/>
    </xf>
    <xf numFmtId="4" fontId="10" fillId="17" borderId="13" applyNumberFormat="0" applyProtection="0">
      <alignment horizontal="right" vertical="center"/>
    </xf>
    <xf numFmtId="4" fontId="10" fillId="17" borderId="13" applyNumberFormat="0" applyProtection="0">
      <alignment horizontal="right" vertical="center"/>
    </xf>
    <xf numFmtId="4" fontId="56" fillId="63" borderId="14" applyNumberFormat="0" applyProtection="0">
      <alignment horizontal="right" vertical="center"/>
    </xf>
    <xf numFmtId="4" fontId="10" fillId="40" borderId="13" applyNumberFormat="0" applyProtection="0">
      <alignment horizontal="right" vertical="center"/>
    </xf>
    <xf numFmtId="4" fontId="10" fillId="40" borderId="13" applyNumberFormat="0" applyProtection="0">
      <alignment horizontal="right" vertical="center"/>
    </xf>
    <xf numFmtId="4" fontId="10" fillId="40" borderId="13" applyNumberFormat="0" applyProtection="0">
      <alignment horizontal="right" vertical="center"/>
    </xf>
    <xf numFmtId="4" fontId="10" fillId="40" borderId="13" applyNumberFormat="0" applyProtection="0">
      <alignment horizontal="right" vertical="center"/>
    </xf>
    <xf numFmtId="4" fontId="10" fillId="40" borderId="13" applyNumberFormat="0" applyProtection="0">
      <alignment horizontal="right" vertical="center"/>
    </xf>
    <xf numFmtId="4" fontId="56" fillId="64" borderId="14" applyNumberFormat="0" applyProtection="0">
      <alignment horizontal="right" vertical="center"/>
    </xf>
    <xf numFmtId="4" fontId="10" fillId="33" borderId="13" applyNumberFormat="0" applyProtection="0">
      <alignment horizontal="right" vertical="center"/>
    </xf>
    <xf numFmtId="4" fontId="10" fillId="33" borderId="13" applyNumberFormat="0" applyProtection="0">
      <alignment horizontal="right" vertical="center"/>
    </xf>
    <xf numFmtId="4" fontId="10" fillId="33" borderId="13" applyNumberFormat="0" applyProtection="0">
      <alignment horizontal="right" vertical="center"/>
    </xf>
    <xf numFmtId="4" fontId="10" fillId="33" borderId="13" applyNumberFormat="0" applyProtection="0">
      <alignment horizontal="right" vertical="center"/>
    </xf>
    <xf numFmtId="4" fontId="10" fillId="33" borderId="13" applyNumberFormat="0" applyProtection="0">
      <alignment horizontal="right" vertical="center"/>
    </xf>
    <xf numFmtId="4" fontId="56" fillId="65" borderId="14" applyNumberFormat="0" applyProtection="0">
      <alignment horizontal="right" vertical="center"/>
    </xf>
    <xf numFmtId="4" fontId="10" fillId="66" borderId="13" applyNumberFormat="0" applyProtection="0">
      <alignment horizontal="right" vertical="center"/>
    </xf>
    <xf numFmtId="4" fontId="10" fillId="66" borderId="13" applyNumberFormat="0" applyProtection="0">
      <alignment horizontal="right" vertical="center"/>
    </xf>
    <xf numFmtId="4" fontId="10" fillId="66" borderId="13" applyNumberFormat="0" applyProtection="0">
      <alignment horizontal="right" vertical="center"/>
    </xf>
    <xf numFmtId="4" fontId="10" fillId="66" borderId="13" applyNumberFormat="0" applyProtection="0">
      <alignment horizontal="right" vertical="center"/>
    </xf>
    <xf numFmtId="4" fontId="10" fillId="66" borderId="13" applyNumberFormat="0" applyProtection="0">
      <alignment horizontal="right" vertical="center"/>
    </xf>
    <xf numFmtId="4" fontId="56" fillId="67" borderId="14" applyNumberFormat="0" applyProtection="0">
      <alignment horizontal="right" vertical="center"/>
    </xf>
    <xf numFmtId="4" fontId="10" fillId="12" borderId="13" applyNumberFormat="0" applyProtection="0">
      <alignment horizontal="right" vertical="center"/>
    </xf>
    <xf numFmtId="4" fontId="10" fillId="12" borderId="13" applyNumberFormat="0" applyProtection="0">
      <alignment horizontal="right" vertical="center"/>
    </xf>
    <xf numFmtId="4" fontId="10" fillId="12" borderId="13" applyNumberFormat="0" applyProtection="0">
      <alignment horizontal="right" vertical="center"/>
    </xf>
    <xf numFmtId="4" fontId="10" fillId="12" borderId="13" applyNumberFormat="0" applyProtection="0">
      <alignment horizontal="right" vertical="center"/>
    </xf>
    <xf numFmtId="4" fontId="10" fillId="12" borderId="13" applyNumberFormat="0" applyProtection="0">
      <alignment horizontal="right" vertical="center"/>
    </xf>
    <xf numFmtId="4" fontId="68" fillId="68" borderId="14" applyNumberFormat="0" applyProtection="0">
      <alignment horizontal="left" vertical="center" indent="1"/>
    </xf>
    <xf numFmtId="4" fontId="10" fillId="69" borderId="3" applyNumberFormat="0" applyProtection="0">
      <alignment horizontal="left" vertical="center" indent="1"/>
    </xf>
    <xf numFmtId="4" fontId="10" fillId="69" borderId="3" applyNumberFormat="0" applyProtection="0">
      <alignment horizontal="left" vertical="center" indent="1"/>
    </xf>
    <xf numFmtId="4" fontId="10" fillId="69" borderId="3" applyNumberFormat="0" applyProtection="0">
      <alignment horizontal="left" vertical="center" indent="1"/>
    </xf>
    <xf numFmtId="4" fontId="10" fillId="69" borderId="3" applyNumberFormat="0" applyProtection="0">
      <alignment horizontal="left" vertical="center" indent="1"/>
    </xf>
    <xf numFmtId="4" fontId="10" fillId="69" borderId="3" applyNumberFormat="0" applyProtection="0">
      <alignment horizontal="left" vertical="center" indent="1"/>
    </xf>
    <xf numFmtId="4" fontId="56" fillId="70" borderId="17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69" fillId="72" borderId="0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4" fontId="57" fillId="71" borderId="3" applyNumberFormat="0" applyProtection="0">
      <alignment horizontal="left" vertical="center" indent="1"/>
    </xf>
    <xf numFmtId="0" fontId="5" fillId="2" borderId="16" applyNumberFormat="0" applyProtection="0">
      <alignment horizontal="left" vertical="center" indent="1"/>
    </xf>
    <xf numFmtId="4" fontId="10" fillId="73" borderId="13" applyNumberFormat="0" applyProtection="0">
      <alignment horizontal="right" vertical="center"/>
    </xf>
    <xf numFmtId="4" fontId="10" fillId="73" borderId="13" applyNumberFormat="0" applyProtection="0">
      <alignment horizontal="right" vertical="center"/>
    </xf>
    <xf numFmtId="4" fontId="10" fillId="73" borderId="13" applyNumberFormat="0" applyProtection="0">
      <alignment horizontal="right" vertical="center"/>
    </xf>
    <xf numFmtId="4" fontId="10" fillId="73" borderId="13" applyNumberFormat="0" applyProtection="0">
      <alignment horizontal="right" vertical="center"/>
    </xf>
    <xf numFmtId="4" fontId="10" fillId="73" borderId="13" applyNumberFormat="0" applyProtection="0">
      <alignment horizontal="right" vertical="center"/>
    </xf>
    <xf numFmtId="4" fontId="70" fillId="70" borderId="16" applyNumberFormat="0" applyProtection="0">
      <alignment horizontal="left" vertical="center" wrapText="1" indent="1"/>
    </xf>
    <xf numFmtId="4" fontId="10" fillId="74" borderId="3" applyNumberFormat="0" applyProtection="0">
      <alignment horizontal="left" vertical="center" indent="1"/>
    </xf>
    <xf numFmtId="4" fontId="10" fillId="74" borderId="3" applyNumberFormat="0" applyProtection="0">
      <alignment horizontal="left" vertical="center" indent="1"/>
    </xf>
    <xf numFmtId="4" fontId="10" fillId="74" borderId="3" applyNumberFormat="0" applyProtection="0">
      <alignment horizontal="left" vertical="center" indent="1"/>
    </xf>
    <xf numFmtId="4" fontId="10" fillId="74" borderId="3" applyNumberFormat="0" applyProtection="0">
      <alignment horizontal="left" vertical="center" indent="1"/>
    </xf>
    <xf numFmtId="4" fontId="10" fillId="74" borderId="3" applyNumberFormat="0" applyProtection="0">
      <alignment horizontal="left" vertical="center" indent="1"/>
    </xf>
    <xf numFmtId="4" fontId="70" fillId="75" borderId="16" applyNumberFormat="0" applyProtection="0">
      <alignment horizontal="left" vertical="center" wrapText="1" indent="1"/>
    </xf>
    <xf numFmtId="4" fontId="10" fillId="73" borderId="3" applyNumberFormat="0" applyProtection="0">
      <alignment horizontal="left" vertical="center" indent="1"/>
    </xf>
    <xf numFmtId="4" fontId="10" fillId="73" borderId="3" applyNumberFormat="0" applyProtection="0">
      <alignment horizontal="left" vertical="center" indent="1"/>
    </xf>
    <xf numFmtId="4" fontId="10" fillId="73" borderId="3" applyNumberFormat="0" applyProtection="0">
      <alignment horizontal="left" vertical="center" indent="1"/>
    </xf>
    <xf numFmtId="4" fontId="10" fillId="73" borderId="3" applyNumberFormat="0" applyProtection="0">
      <alignment horizontal="left" vertical="center" indent="1"/>
    </xf>
    <xf numFmtId="4" fontId="10" fillId="73" borderId="3" applyNumberFormat="0" applyProtection="0">
      <alignment horizontal="left" vertical="center" indent="1"/>
    </xf>
    <xf numFmtId="0" fontId="5" fillId="76" borderId="16" applyNumberFormat="0" applyProtection="0">
      <alignment horizontal="left" vertical="center" wrapText="1" indent="2"/>
    </xf>
    <xf numFmtId="0" fontId="10" fillId="46" borderId="13" applyNumberFormat="0" applyProtection="0">
      <alignment horizontal="left" vertical="center" indent="1"/>
    </xf>
    <xf numFmtId="0" fontId="10" fillId="46" borderId="13" applyNumberFormat="0" applyProtection="0">
      <alignment horizontal="left" vertical="center" indent="1"/>
    </xf>
    <xf numFmtId="0" fontId="10" fillId="46" borderId="13" applyNumberFormat="0" applyProtection="0">
      <alignment horizontal="left" vertical="center" indent="1"/>
    </xf>
    <xf numFmtId="0" fontId="10" fillId="46" borderId="13" applyNumberFormat="0" applyProtection="0">
      <alignment horizontal="left" vertical="center" indent="1"/>
    </xf>
    <xf numFmtId="0" fontId="10" fillId="46" borderId="13" applyNumberFormat="0" applyProtection="0">
      <alignment horizontal="left" vertical="center" indent="1"/>
    </xf>
    <xf numFmtId="0" fontId="10" fillId="46" borderId="13" applyNumberFormat="0" applyProtection="0">
      <alignment horizontal="left" vertical="center" indent="1"/>
    </xf>
    <xf numFmtId="0" fontId="5" fillId="71" borderId="15" applyNumberFormat="0" applyProtection="0">
      <alignment horizontal="left" vertical="center" indent="1"/>
    </xf>
    <xf numFmtId="0" fontId="71" fillId="75" borderId="16" applyNumberFormat="0" applyProtection="0">
      <alignment horizontal="center" vertical="center" wrapText="1"/>
    </xf>
    <xf numFmtId="0" fontId="64" fillId="71" borderId="15" applyNumberFormat="0" applyProtection="0">
      <alignment horizontal="left" vertical="top" indent="1"/>
    </xf>
    <xf numFmtId="0" fontId="64" fillId="71" borderId="15" applyNumberFormat="0" applyProtection="0">
      <alignment horizontal="left" vertical="top" indent="1"/>
    </xf>
    <xf numFmtId="0" fontId="64" fillId="71" borderId="15" applyNumberFormat="0" applyProtection="0">
      <alignment horizontal="left" vertical="top" indent="1"/>
    </xf>
    <xf numFmtId="0" fontId="64" fillId="71" borderId="15" applyNumberFormat="0" applyProtection="0">
      <alignment horizontal="left" vertical="top" indent="1"/>
    </xf>
    <xf numFmtId="0" fontId="64" fillId="71" borderId="15" applyNumberFormat="0" applyProtection="0">
      <alignment horizontal="left" vertical="top" indent="1"/>
    </xf>
    <xf numFmtId="0" fontId="64" fillId="71" borderId="15" applyNumberFormat="0" applyProtection="0">
      <alignment horizontal="left" vertical="top" indent="1"/>
    </xf>
    <xf numFmtId="0" fontId="64" fillId="71" borderId="15" applyNumberFormat="0" applyProtection="0">
      <alignment horizontal="left" vertical="top" indent="1"/>
    </xf>
    <xf numFmtId="0" fontId="64" fillId="71" borderId="15" applyNumberFormat="0" applyProtection="0">
      <alignment horizontal="left" vertical="top" indent="1"/>
    </xf>
    <xf numFmtId="0" fontId="5" fillId="71" borderId="15" applyNumberFormat="0" applyProtection="0">
      <alignment horizontal="left" vertical="top" indent="1"/>
    </xf>
    <xf numFmtId="0" fontId="5" fillId="77" borderId="16" applyNumberFormat="0" applyProtection="0">
      <alignment horizontal="left" vertical="center" wrapText="1" indent="4"/>
    </xf>
    <xf numFmtId="0" fontId="10" fillId="78" borderId="13" applyNumberFormat="0" applyProtection="0">
      <alignment horizontal="left" vertical="center" indent="1"/>
    </xf>
    <xf numFmtId="0" fontId="10" fillId="78" borderId="13" applyNumberFormat="0" applyProtection="0">
      <alignment horizontal="left" vertical="center" indent="1"/>
    </xf>
    <xf numFmtId="0" fontId="10" fillId="78" borderId="13" applyNumberFormat="0" applyProtection="0">
      <alignment horizontal="left" vertical="center" indent="1"/>
    </xf>
    <xf numFmtId="0" fontId="10" fillId="78" borderId="13" applyNumberFormat="0" applyProtection="0">
      <alignment horizontal="left" vertical="center" indent="1"/>
    </xf>
    <xf numFmtId="0" fontId="10" fillId="78" borderId="13" applyNumberFormat="0" applyProtection="0">
      <alignment horizontal="left" vertical="center" indent="1"/>
    </xf>
    <xf numFmtId="0" fontId="10" fillId="78" borderId="13" applyNumberFormat="0" applyProtection="0">
      <alignment horizontal="left" vertical="center" indent="1"/>
    </xf>
    <xf numFmtId="0" fontId="5" fillId="73" borderId="15" applyNumberFormat="0" applyProtection="0">
      <alignment horizontal="left" vertical="center" indent="1"/>
    </xf>
    <xf numFmtId="0" fontId="71" fillId="79" borderId="16" applyNumberFormat="0" applyProtection="0">
      <alignment horizontal="center" vertical="center" wrapText="1"/>
    </xf>
    <xf numFmtId="0" fontId="64" fillId="73" borderId="15" applyNumberFormat="0" applyProtection="0">
      <alignment horizontal="left" vertical="top" indent="1"/>
    </xf>
    <xf numFmtId="0" fontId="64" fillId="73" borderId="15" applyNumberFormat="0" applyProtection="0">
      <alignment horizontal="left" vertical="top" indent="1"/>
    </xf>
    <xf numFmtId="0" fontId="64" fillId="73" borderId="15" applyNumberFormat="0" applyProtection="0">
      <alignment horizontal="left" vertical="top" indent="1"/>
    </xf>
    <xf numFmtId="0" fontId="64" fillId="73" borderId="15" applyNumberFormat="0" applyProtection="0">
      <alignment horizontal="left" vertical="top" indent="1"/>
    </xf>
    <xf numFmtId="0" fontId="64" fillId="73" borderId="15" applyNumberFormat="0" applyProtection="0">
      <alignment horizontal="left" vertical="top" indent="1"/>
    </xf>
    <xf numFmtId="0" fontId="64" fillId="73" borderId="15" applyNumberFormat="0" applyProtection="0">
      <alignment horizontal="left" vertical="top" indent="1"/>
    </xf>
    <xf numFmtId="0" fontId="64" fillId="73" borderId="15" applyNumberFormat="0" applyProtection="0">
      <alignment horizontal="left" vertical="top" indent="1"/>
    </xf>
    <xf numFmtId="0" fontId="64" fillId="73" borderId="15" applyNumberFormat="0" applyProtection="0">
      <alignment horizontal="left" vertical="top" indent="1"/>
    </xf>
    <xf numFmtId="0" fontId="5" fillId="73" borderId="15" applyNumberFormat="0" applyProtection="0">
      <alignment horizontal="left" vertical="top" indent="1"/>
    </xf>
    <xf numFmtId="0" fontId="5" fillId="80" borderId="16" applyNumberFormat="0" applyProtection="0">
      <alignment horizontal="left" vertical="center" wrapText="1" indent="6"/>
    </xf>
    <xf numFmtId="0" fontId="10" fillId="10" borderId="13" applyNumberFormat="0" applyProtection="0">
      <alignment horizontal="left" vertical="center" indent="1"/>
    </xf>
    <xf numFmtId="0" fontId="10" fillId="10" borderId="13" applyNumberFormat="0" applyProtection="0">
      <alignment horizontal="left" vertical="center" indent="1"/>
    </xf>
    <xf numFmtId="0" fontId="10" fillId="10" borderId="13" applyNumberFormat="0" applyProtection="0">
      <alignment horizontal="left" vertical="center" indent="1"/>
    </xf>
    <xf numFmtId="0" fontId="10" fillId="10" borderId="13" applyNumberFormat="0" applyProtection="0">
      <alignment horizontal="left" vertical="center" indent="1"/>
    </xf>
    <xf numFmtId="0" fontId="10" fillId="10" borderId="13" applyNumberFormat="0" applyProtection="0">
      <alignment horizontal="left" vertical="center" indent="1"/>
    </xf>
    <xf numFmtId="0" fontId="10" fillId="10" borderId="13" applyNumberFormat="0" applyProtection="0">
      <alignment horizontal="left" vertical="center" indent="1"/>
    </xf>
    <xf numFmtId="0" fontId="5" fillId="81" borderId="14" applyNumberFormat="0" applyProtection="0">
      <alignment horizontal="left" vertical="center" indent="1"/>
    </xf>
    <xf numFmtId="0" fontId="64" fillId="10" borderId="15" applyNumberFormat="0" applyProtection="0">
      <alignment horizontal="left" vertical="top" indent="1"/>
    </xf>
    <xf numFmtId="0" fontId="64" fillId="10" borderId="15" applyNumberFormat="0" applyProtection="0">
      <alignment horizontal="left" vertical="top" indent="1"/>
    </xf>
    <xf numFmtId="0" fontId="64" fillId="10" borderId="15" applyNumberFormat="0" applyProtection="0">
      <alignment horizontal="left" vertical="top" indent="1"/>
    </xf>
    <xf numFmtId="0" fontId="64" fillId="10" borderId="15" applyNumberFormat="0" applyProtection="0">
      <alignment horizontal="left" vertical="top" indent="1"/>
    </xf>
    <xf numFmtId="0" fontId="64" fillId="10" borderId="15" applyNumberFormat="0" applyProtection="0">
      <alignment horizontal="left" vertical="top" indent="1"/>
    </xf>
    <xf numFmtId="0" fontId="64" fillId="10" borderId="15" applyNumberFormat="0" applyProtection="0">
      <alignment horizontal="left" vertical="top" indent="1"/>
    </xf>
    <xf numFmtId="0" fontId="64" fillId="10" borderId="15" applyNumberFormat="0" applyProtection="0">
      <alignment horizontal="left" vertical="top" indent="1"/>
    </xf>
    <xf numFmtId="0" fontId="64" fillId="10" borderId="15" applyNumberFormat="0" applyProtection="0">
      <alignment horizontal="left" vertical="top" indent="1"/>
    </xf>
    <xf numFmtId="0" fontId="5" fillId="10" borderId="15" applyNumberFormat="0" applyProtection="0">
      <alignment horizontal="left" vertical="top" indent="1"/>
    </xf>
    <xf numFmtId="0" fontId="5" fillId="0" borderId="16" applyNumberFormat="0" applyProtection="0">
      <alignment horizontal="left" vertical="center" indent="1"/>
    </xf>
    <xf numFmtId="0" fontId="10" fillId="74" borderId="13" applyNumberFormat="0" applyProtection="0">
      <alignment horizontal="left" vertical="center" indent="1"/>
    </xf>
    <xf numFmtId="0" fontId="10" fillId="74" borderId="13" applyNumberFormat="0" applyProtection="0">
      <alignment horizontal="left" vertical="center" indent="1"/>
    </xf>
    <xf numFmtId="0" fontId="10" fillId="74" borderId="13" applyNumberFormat="0" applyProtection="0">
      <alignment horizontal="left" vertical="center" indent="1"/>
    </xf>
    <xf numFmtId="0" fontId="10" fillId="74" borderId="13" applyNumberFormat="0" applyProtection="0">
      <alignment horizontal="left" vertical="center" indent="1"/>
    </xf>
    <xf numFmtId="0" fontId="10" fillId="74" borderId="13" applyNumberFormat="0" applyProtection="0">
      <alignment horizontal="left" vertical="center" indent="1"/>
    </xf>
    <xf numFmtId="0" fontId="10" fillId="74" borderId="13" applyNumberFormat="0" applyProtection="0">
      <alignment horizontal="left" vertical="center" indent="1"/>
    </xf>
    <xf numFmtId="0" fontId="5" fillId="2" borderId="14" applyNumberFormat="0" applyProtection="0">
      <alignment horizontal="left" vertical="center" indent="1"/>
    </xf>
    <xf numFmtId="0" fontId="64" fillId="74" borderId="15" applyNumberFormat="0" applyProtection="0">
      <alignment horizontal="left" vertical="top" indent="1"/>
    </xf>
    <xf numFmtId="0" fontId="64" fillId="74" borderId="15" applyNumberFormat="0" applyProtection="0">
      <alignment horizontal="left" vertical="top" indent="1"/>
    </xf>
    <xf numFmtId="0" fontId="64" fillId="74" borderId="15" applyNumberFormat="0" applyProtection="0">
      <alignment horizontal="left" vertical="top" indent="1"/>
    </xf>
    <xf numFmtId="0" fontId="64" fillId="74" borderId="15" applyNumberFormat="0" applyProtection="0">
      <alignment horizontal="left" vertical="top" indent="1"/>
    </xf>
    <xf numFmtId="0" fontId="64" fillId="74" borderId="15" applyNumberFormat="0" applyProtection="0">
      <alignment horizontal="left" vertical="top" indent="1"/>
    </xf>
    <xf numFmtId="0" fontId="64" fillId="74" borderId="15" applyNumberFormat="0" applyProtection="0">
      <alignment horizontal="left" vertical="top" indent="1"/>
    </xf>
    <xf numFmtId="0" fontId="64" fillId="74" borderId="15" applyNumberFormat="0" applyProtection="0">
      <alignment horizontal="left" vertical="top" indent="1"/>
    </xf>
    <xf numFmtId="0" fontId="64" fillId="74" borderId="15" applyNumberFormat="0" applyProtection="0">
      <alignment horizontal="left" vertical="top" indent="1"/>
    </xf>
    <xf numFmtId="0" fontId="5" fillId="74" borderId="15" applyNumberFormat="0" applyProtection="0">
      <alignment horizontal="left" vertical="top" indent="1"/>
    </xf>
    <xf numFmtId="0" fontId="5" fillId="82" borderId="2" applyNumberFormat="0">
      <protection locked="0"/>
    </xf>
    <xf numFmtId="0" fontId="5" fillId="82" borderId="2" applyNumberFormat="0">
      <protection locked="0"/>
    </xf>
    <xf numFmtId="0" fontId="64" fillId="82" borderId="18" applyNumberFormat="0">
      <protection locked="0"/>
    </xf>
    <xf numFmtId="0" fontId="64" fillId="82" borderId="18" applyNumberFormat="0">
      <protection locked="0"/>
    </xf>
    <xf numFmtId="0" fontId="64" fillId="82" borderId="18" applyNumberFormat="0">
      <protection locked="0"/>
    </xf>
    <xf numFmtId="0" fontId="64" fillId="82" borderId="18" applyNumberFormat="0">
      <protection locked="0"/>
    </xf>
    <xf numFmtId="0" fontId="64" fillId="82" borderId="18" applyNumberFormat="0">
      <protection locked="0"/>
    </xf>
    <xf numFmtId="0" fontId="64" fillId="82" borderId="18" applyNumberFormat="0">
      <protection locked="0"/>
    </xf>
    <xf numFmtId="0" fontId="64" fillId="82" borderId="18" applyNumberFormat="0">
      <protection locked="0"/>
    </xf>
    <xf numFmtId="0" fontId="64" fillId="82" borderId="18" applyNumberFormat="0">
      <protection locked="0"/>
    </xf>
    <xf numFmtId="0" fontId="5" fillId="82" borderId="2" applyNumberFormat="0">
      <protection locked="0"/>
    </xf>
    <xf numFmtId="0" fontId="72" fillId="71" borderId="19" applyBorder="0"/>
    <xf numFmtId="4" fontId="56" fillId="83" borderId="14" applyNumberFormat="0" applyProtection="0">
      <alignment vertical="center"/>
    </xf>
    <xf numFmtId="4" fontId="73" fillId="55" borderId="15" applyNumberFormat="0" applyProtection="0">
      <alignment vertical="center"/>
    </xf>
    <xf numFmtId="4" fontId="73" fillId="55" borderId="15" applyNumberFormat="0" applyProtection="0">
      <alignment vertical="center"/>
    </xf>
    <xf numFmtId="4" fontId="73" fillId="55" borderId="15" applyNumberFormat="0" applyProtection="0">
      <alignment vertical="center"/>
    </xf>
    <xf numFmtId="4" fontId="73" fillId="55" borderId="15" applyNumberFormat="0" applyProtection="0">
      <alignment vertical="center"/>
    </xf>
    <xf numFmtId="4" fontId="73" fillId="55" borderId="15" applyNumberFormat="0" applyProtection="0">
      <alignment vertical="center"/>
    </xf>
    <xf numFmtId="4" fontId="66" fillId="83" borderId="14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0" fillId="83" borderId="2" applyNumberFormat="0" applyProtection="0">
      <alignment vertical="center"/>
    </xf>
    <xf numFmtId="4" fontId="56" fillId="83" borderId="14" applyNumberFormat="0" applyProtection="0">
      <alignment horizontal="left" vertical="center" indent="1"/>
    </xf>
    <xf numFmtId="4" fontId="73" fillId="46" borderId="15" applyNumberFormat="0" applyProtection="0">
      <alignment horizontal="left" vertical="center" indent="1"/>
    </xf>
    <xf numFmtId="4" fontId="73" fillId="46" borderId="15" applyNumberFormat="0" applyProtection="0">
      <alignment horizontal="left" vertical="center" indent="1"/>
    </xf>
    <xf numFmtId="4" fontId="73" fillId="46" borderId="15" applyNumberFormat="0" applyProtection="0">
      <alignment horizontal="left" vertical="center" indent="1"/>
    </xf>
    <xf numFmtId="4" fontId="73" fillId="46" borderId="15" applyNumberFormat="0" applyProtection="0">
      <alignment horizontal="left" vertical="center" indent="1"/>
    </xf>
    <xf numFmtId="4" fontId="73" fillId="46" borderId="15" applyNumberFormat="0" applyProtection="0">
      <alignment horizontal="left" vertical="center" indent="1"/>
    </xf>
    <xf numFmtId="4" fontId="56" fillId="83" borderId="14" applyNumberFormat="0" applyProtection="0">
      <alignment horizontal="left" vertical="center" indent="1"/>
    </xf>
    <xf numFmtId="0" fontId="73" fillId="55" borderId="15" applyNumberFormat="0" applyProtection="0">
      <alignment horizontal="left" vertical="top" indent="1"/>
    </xf>
    <xf numFmtId="0" fontId="73" fillId="55" borderId="15" applyNumberFormat="0" applyProtection="0">
      <alignment horizontal="left" vertical="top" indent="1"/>
    </xf>
    <xf numFmtId="0" fontId="73" fillId="55" borderId="15" applyNumberFormat="0" applyProtection="0">
      <alignment horizontal="left" vertical="top" indent="1"/>
    </xf>
    <xf numFmtId="0" fontId="73" fillId="55" borderId="15" applyNumberFormat="0" applyProtection="0">
      <alignment horizontal="left" vertical="top" indent="1"/>
    </xf>
    <xf numFmtId="0" fontId="73" fillId="55" borderId="15" applyNumberFormat="0" applyProtection="0">
      <alignment horizontal="left" vertical="top" indent="1"/>
    </xf>
    <xf numFmtId="4" fontId="56" fillId="70" borderId="14" applyNumberFormat="0" applyProtection="0">
      <alignment horizontal="right" vertical="center"/>
    </xf>
    <xf numFmtId="4" fontId="10" fillId="0" borderId="13" applyNumberFormat="0" applyProtection="0">
      <alignment horizontal="right" vertical="center"/>
    </xf>
    <xf numFmtId="4" fontId="10" fillId="0" borderId="13" applyNumberFormat="0" applyProtection="0">
      <alignment horizontal="right" vertical="center"/>
    </xf>
    <xf numFmtId="4" fontId="10" fillId="0" borderId="13" applyNumberFormat="0" applyProtection="0">
      <alignment horizontal="right" vertical="center"/>
    </xf>
    <xf numFmtId="4" fontId="10" fillId="0" borderId="13" applyNumberFormat="0" applyProtection="0">
      <alignment horizontal="right" vertical="center"/>
    </xf>
    <xf numFmtId="4" fontId="10" fillId="0" borderId="13" applyNumberFormat="0" applyProtection="0">
      <alignment horizontal="right" vertical="center"/>
    </xf>
    <xf numFmtId="4" fontId="10" fillId="0" borderId="13" applyNumberFormat="0" applyProtection="0">
      <alignment horizontal="right" vertical="center"/>
    </xf>
    <xf numFmtId="4" fontId="66" fillId="70" borderId="14" applyNumberFormat="0" applyProtection="0">
      <alignment horizontal="right" vertical="center"/>
    </xf>
    <xf numFmtId="4" fontId="50" fillId="84" borderId="13" applyNumberFormat="0" applyProtection="0">
      <alignment horizontal="right" vertical="center"/>
    </xf>
    <xf numFmtId="4" fontId="50" fillId="84" borderId="13" applyNumberFormat="0" applyProtection="0">
      <alignment horizontal="right" vertical="center"/>
    </xf>
    <xf numFmtId="4" fontId="50" fillId="84" borderId="13" applyNumberFormat="0" applyProtection="0">
      <alignment horizontal="right" vertical="center"/>
    </xf>
    <xf numFmtId="4" fontId="50" fillId="84" borderId="13" applyNumberFormat="0" applyProtection="0">
      <alignment horizontal="right" vertical="center"/>
    </xf>
    <xf numFmtId="4" fontId="50" fillId="84" borderId="13" applyNumberFormat="0" applyProtection="0">
      <alignment horizontal="right" vertical="center"/>
    </xf>
    <xf numFmtId="0" fontId="5" fillId="2" borderId="20" applyNumberFormat="0" applyProtection="0">
      <alignment horizontal="left" vertical="center" wrapTex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4" fontId="10" fillId="16" borderId="13" applyNumberFormat="0" applyProtection="0">
      <alignment horizontal="left" vertical="center" indent="1"/>
    </xf>
    <xf numFmtId="0" fontId="71" fillId="9" borderId="16" applyNumberFormat="0" applyProtection="0">
      <alignment horizontal="center" vertical="center"/>
    </xf>
    <xf numFmtId="0" fontId="73" fillId="73" borderId="15" applyNumberFormat="0" applyProtection="0">
      <alignment horizontal="left" vertical="top" indent="1"/>
    </xf>
    <xf numFmtId="0" fontId="73" fillId="73" borderId="15" applyNumberFormat="0" applyProtection="0">
      <alignment horizontal="left" vertical="top" indent="1"/>
    </xf>
    <xf numFmtId="0" fontId="73" fillId="73" borderId="15" applyNumberFormat="0" applyProtection="0">
      <alignment horizontal="left" vertical="top" indent="1"/>
    </xf>
    <xf numFmtId="0" fontId="73" fillId="73" borderId="15" applyNumberFormat="0" applyProtection="0">
      <alignment horizontal="left" vertical="top" indent="1"/>
    </xf>
    <xf numFmtId="0" fontId="73" fillId="73" borderId="15" applyNumberFormat="0" applyProtection="0">
      <alignment horizontal="left" vertical="top" indent="1"/>
    </xf>
    <xf numFmtId="0" fontId="74" fillId="0" borderId="0" applyNumberFormat="0" applyProtection="0"/>
    <xf numFmtId="4" fontId="50" fillId="85" borderId="3" applyNumberFormat="0" applyProtection="0">
      <alignment horizontal="left" vertical="center" indent="1"/>
    </xf>
    <xf numFmtId="4" fontId="50" fillId="85" borderId="3" applyNumberFormat="0" applyProtection="0">
      <alignment horizontal="left" vertical="center" indent="1"/>
    </xf>
    <xf numFmtId="4" fontId="50" fillId="85" borderId="3" applyNumberFormat="0" applyProtection="0">
      <alignment horizontal="left" vertical="center" indent="1"/>
    </xf>
    <xf numFmtId="4" fontId="50" fillId="85" borderId="3" applyNumberFormat="0" applyProtection="0">
      <alignment horizontal="left" vertical="center" indent="1"/>
    </xf>
    <xf numFmtId="4" fontId="50" fillId="85" borderId="3" applyNumberFormat="0" applyProtection="0">
      <alignment horizontal="left" vertical="center" indent="1"/>
    </xf>
    <xf numFmtId="0" fontId="10" fillId="86" borderId="2"/>
    <xf numFmtId="0" fontId="10" fillId="86" borderId="2"/>
    <xf numFmtId="4" fontId="65" fillId="70" borderId="14" applyNumberFormat="0" applyProtection="0">
      <alignment horizontal="right" vertical="center"/>
    </xf>
    <xf numFmtId="4" fontId="50" fillId="82" borderId="13" applyNumberFormat="0" applyProtection="0">
      <alignment horizontal="right" vertical="center"/>
    </xf>
    <xf numFmtId="4" fontId="50" fillId="82" borderId="13" applyNumberFormat="0" applyProtection="0">
      <alignment horizontal="right" vertical="center"/>
    </xf>
    <xf numFmtId="4" fontId="50" fillId="82" borderId="13" applyNumberFormat="0" applyProtection="0">
      <alignment horizontal="right" vertical="center"/>
    </xf>
    <xf numFmtId="4" fontId="50" fillId="82" borderId="13" applyNumberFormat="0" applyProtection="0">
      <alignment horizontal="right" vertical="center"/>
    </xf>
    <xf numFmtId="4" fontId="50" fillId="82" borderId="13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4" fillId="0" borderId="0">
      <alignment vertical="center"/>
      <protection locked="0"/>
    </xf>
    <xf numFmtId="0" fontId="12" fillId="0" borderId="21">
      <alignment horizontal="center"/>
    </xf>
    <xf numFmtId="2" fontId="81" fillId="87" borderId="22" applyProtection="0"/>
    <xf numFmtId="2" fontId="81" fillId="87" borderId="22" applyProtection="0"/>
    <xf numFmtId="2" fontId="82" fillId="0" borderId="0" applyFill="0" applyBorder="0" applyProtection="0"/>
    <xf numFmtId="2" fontId="80" fillId="0" borderId="0" applyFill="0" applyBorder="0" applyProtection="0"/>
    <xf numFmtId="2" fontId="80" fillId="88" borderId="22" applyProtection="0"/>
    <xf numFmtId="2" fontId="80" fillId="89" borderId="22" applyProtection="0"/>
    <xf numFmtId="2" fontId="80" fillId="90" borderId="22" applyProtection="0"/>
    <xf numFmtId="2" fontId="80" fillId="90" borderId="22" applyProtection="0">
      <alignment horizontal="center"/>
    </xf>
    <xf numFmtId="2" fontId="80" fillId="89" borderId="22" applyProtection="0">
      <alignment horizontal="center"/>
    </xf>
    <xf numFmtId="49" fontId="56" fillId="0" borderId="0" applyFill="0" applyBorder="0" applyAlignment="0"/>
    <xf numFmtId="211" fontId="56" fillId="0" borderId="0" applyFill="0" applyBorder="0" applyAlignment="0"/>
    <xf numFmtId="212" fontId="56" fillId="0" borderId="0" applyFill="0" applyBorder="0" applyAlignment="0"/>
    <xf numFmtId="0" fontId="50" fillId="0" borderId="3">
      <alignment horizontal="left" vertical="top" wrapText="1"/>
    </xf>
    <xf numFmtId="0" fontId="42" fillId="0" borderId="0" applyNumberFormat="0" applyFill="0" applyBorder="0" applyAlignment="0" applyProtection="0"/>
    <xf numFmtId="0" fontId="40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34" fillId="18" borderId="0" applyNumberFormat="0" applyBorder="0" applyAlignment="0" applyProtection="0"/>
    <xf numFmtId="0" fontId="34" fillId="26" borderId="0" applyNumberFormat="0" applyBorder="0" applyAlignment="0" applyProtection="0"/>
    <xf numFmtId="0" fontId="34" fillId="3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40" borderId="0" applyNumberFormat="0" applyBorder="0" applyAlignment="0" applyProtection="0"/>
    <xf numFmtId="179" fontId="13" fillId="0" borderId="24">
      <protection locked="0"/>
    </xf>
    <xf numFmtId="0" fontId="35" fillId="9" borderId="1" applyNumberFormat="0" applyAlignment="0" applyProtection="0"/>
    <xf numFmtId="0" fontId="36" fillId="46" borderId="14" applyNumberFormat="0" applyAlignment="0" applyProtection="0"/>
    <xf numFmtId="0" fontId="37" fillId="46" borderId="1" applyNumberFormat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44" fontId="14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16" fillId="0" borderId="7" applyNumberFormat="0" applyFill="0" applyAlignment="0" applyProtection="0"/>
    <xf numFmtId="0" fontId="15" fillId="0" borderId="0" applyBorder="0">
      <alignment horizontal="center" vertical="center" wrapText="1"/>
    </xf>
    <xf numFmtId="0" fontId="38" fillId="0" borderId="8" applyNumberFormat="0" applyFill="0" applyAlignment="0" applyProtection="0"/>
    <xf numFmtId="0" fontId="39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7" fillId="0" borderId="25" applyBorder="0">
      <alignment horizontal="center" vertical="center" wrapText="1"/>
    </xf>
    <xf numFmtId="0" fontId="17" fillId="0" borderId="0" applyBorder="0">
      <alignment horizontal="center" vertical="center" wrapText="1"/>
    </xf>
    <xf numFmtId="179" fontId="18" fillId="91" borderId="24"/>
    <xf numFmtId="4" fontId="19" fillId="56" borderId="2" applyBorder="0">
      <alignment horizontal="right"/>
    </xf>
    <xf numFmtId="4" fontId="19" fillId="92" borderId="0" applyBorder="0">
      <alignment horizontal="right"/>
    </xf>
    <xf numFmtId="0" fontId="40" fillId="0" borderId="23" applyNumberFormat="0" applyFill="0" applyAlignment="0" applyProtection="0"/>
    <xf numFmtId="0" fontId="41" fillId="47" borderId="4" applyNumberFormat="0" applyAlignment="0" applyProtection="0"/>
    <xf numFmtId="0" fontId="20" fillId="93" borderId="0" applyFill="0">
      <alignment wrapText="1"/>
    </xf>
    <xf numFmtId="0" fontId="21" fillId="0" borderId="0">
      <alignment horizontal="center" vertical="top" wrapText="1"/>
    </xf>
    <xf numFmtId="0" fontId="22" fillId="0" borderId="0">
      <alignment horizontal="centerContinuous" vertical="center" wrapText="1"/>
    </xf>
    <xf numFmtId="0" fontId="42" fillId="0" borderId="0" applyNumberFormat="0" applyFill="0" applyBorder="0" applyAlignment="0" applyProtection="0"/>
    <xf numFmtId="0" fontId="43" fillId="53" borderId="0" applyNumberFormat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4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6" fillId="0" borderId="0"/>
    <xf numFmtId="0" fontId="1" fillId="0" borderId="0"/>
    <xf numFmtId="200" fontId="49" fillId="0" borderId="0"/>
    <xf numFmtId="0" fontId="57" fillId="0" borderId="0"/>
    <xf numFmtId="0" fontId="14" fillId="0" borderId="0"/>
    <xf numFmtId="200" fontId="49" fillId="0" borderId="0"/>
    <xf numFmtId="200" fontId="49" fillId="0" borderId="0"/>
    <xf numFmtId="0" fontId="5" fillId="0" borderId="0"/>
    <xf numFmtId="0" fontId="2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200" fontId="49" fillId="0" borderId="0"/>
    <xf numFmtId="0" fontId="83" fillId="0" borderId="0"/>
    <xf numFmtId="200" fontId="4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106" fillId="0" borderId="0"/>
    <xf numFmtId="0" fontId="77" fillId="0" borderId="0"/>
    <xf numFmtId="4" fontId="5" fillId="0" borderId="0">
      <alignment vertical="center"/>
    </xf>
    <xf numFmtId="0" fontId="14" fillId="0" borderId="0"/>
    <xf numFmtId="0" fontId="13" fillId="0" borderId="0"/>
    <xf numFmtId="0" fontId="14" fillId="0" borderId="0"/>
    <xf numFmtId="0" fontId="24" fillId="0" borderId="0"/>
    <xf numFmtId="0" fontId="14" fillId="0" borderId="0"/>
    <xf numFmtId="0" fontId="1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49" fillId="55" borderId="12" applyNumberFormat="0" applyFont="0" applyAlignment="0" applyProtection="0"/>
    <xf numFmtId="9" fontId="8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8" fillId="0" borderId="26"/>
    <xf numFmtId="0" fontId="46" fillId="0" borderId="1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51" fillId="0" borderId="0"/>
    <xf numFmtId="0" fontId="13" fillId="0" borderId="27" applyBorder="0" applyAlignment="0">
      <alignment horizontal="left" wrapText="1"/>
    </xf>
    <xf numFmtId="0" fontId="20" fillId="0" borderId="0"/>
    <xf numFmtId="0" fontId="47" fillId="0" borderId="0" applyNumberFormat="0" applyFill="0" applyBorder="0" applyAlignment="0" applyProtection="0"/>
    <xf numFmtId="49" fontId="20" fillId="0" borderId="0">
      <alignment horizontal="center"/>
    </xf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77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13" fillId="0" borderId="0" applyFill="0" applyBorder="0" applyAlignment="0" applyProtection="0"/>
    <xf numFmtId="43" fontId="26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19" fillId="93" borderId="0" applyBorder="0">
      <alignment horizontal="right"/>
    </xf>
    <xf numFmtId="4" fontId="19" fillId="94" borderId="0" applyBorder="0">
      <alignment horizontal="right"/>
    </xf>
    <xf numFmtId="4" fontId="19" fillId="93" borderId="0" applyBorder="0">
      <alignment horizontal="right"/>
    </xf>
    <xf numFmtId="4" fontId="19" fillId="95" borderId="0" applyBorder="0">
      <alignment horizontal="right"/>
    </xf>
    <xf numFmtId="4" fontId="19" fillId="93" borderId="2" applyFont="0" applyBorder="0">
      <alignment horizontal="right"/>
    </xf>
    <xf numFmtId="0" fontId="48" fillId="6" borderId="0" applyNumberFormat="0" applyBorder="0" applyAlignment="0" applyProtection="0"/>
  </cellStyleXfs>
  <cellXfs count="509">
    <xf numFmtId="0" fontId="0" fillId="0" borderId="0" xfId="0"/>
    <xf numFmtId="172" fontId="88" fillId="0" borderId="32" xfId="0" applyNumberFormat="1" applyFont="1" applyFill="1" applyBorder="1" applyAlignment="1">
      <alignment horizontal="center" vertical="center"/>
    </xf>
    <xf numFmtId="0" fontId="87" fillId="0" borderId="0" xfId="0" applyFont="1" applyBorder="1" applyAlignment="1">
      <alignment vertical="center"/>
    </xf>
    <xf numFmtId="0" fontId="87" fillId="0" borderId="0" xfId="0" applyFont="1" applyBorder="1" applyAlignment="1">
      <alignment horizontal="center" vertical="center"/>
    </xf>
    <xf numFmtId="0" fontId="87" fillId="0" borderId="0" xfId="0" applyFont="1" applyAlignment="1">
      <alignment vertical="center"/>
    </xf>
    <xf numFmtId="172" fontId="87" fillId="0" borderId="2" xfId="0" applyNumberFormat="1" applyFont="1" applyFill="1" applyBorder="1" applyAlignment="1">
      <alignment horizontal="center" vertical="center"/>
    </xf>
    <xf numFmtId="172" fontId="87" fillId="0" borderId="2" xfId="0" applyNumberFormat="1" applyFont="1" applyBorder="1" applyAlignment="1">
      <alignment vertical="center" wrapText="1"/>
    </xf>
    <xf numFmtId="172" fontId="88" fillId="0" borderId="2" xfId="0" applyNumberFormat="1" applyFont="1" applyBorder="1" applyAlignment="1">
      <alignment vertical="center" wrapText="1"/>
    </xf>
    <xf numFmtId="172" fontId="87" fillId="0" borderId="2" xfId="0" applyNumberFormat="1" applyFont="1" applyFill="1" applyBorder="1" applyAlignment="1">
      <alignment vertical="center"/>
    </xf>
    <xf numFmtId="0" fontId="87" fillId="0" borderId="0" xfId="0" applyFont="1" applyAlignment="1">
      <alignment horizontal="center" vertical="center"/>
    </xf>
    <xf numFmtId="172" fontId="87" fillId="0" borderId="2" xfId="0" applyNumberFormat="1" applyFont="1" applyFill="1" applyBorder="1" applyAlignment="1">
      <alignment vertical="center" wrapText="1"/>
    </xf>
    <xf numFmtId="0" fontId="87" fillId="0" borderId="0" xfId="0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center"/>
    </xf>
    <xf numFmtId="0" fontId="88" fillId="84" borderId="2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/>
    </xf>
    <xf numFmtId="180" fontId="87" fillId="0" borderId="2" xfId="0" applyNumberFormat="1" applyFont="1" applyFill="1" applyBorder="1" applyAlignment="1">
      <alignment horizontal="center" vertical="center" wrapText="1"/>
    </xf>
    <xf numFmtId="180" fontId="87" fillId="0" borderId="28" xfId="0" applyNumberFormat="1" applyFont="1" applyFill="1" applyBorder="1" applyAlignment="1">
      <alignment horizontal="center" vertical="center" wrapText="1"/>
    </xf>
    <xf numFmtId="1" fontId="87" fillId="0" borderId="2" xfId="0" applyNumberFormat="1" applyFont="1" applyFill="1" applyBorder="1" applyAlignment="1">
      <alignment horizontal="center" vertical="center"/>
    </xf>
    <xf numFmtId="0" fontId="87" fillId="0" borderId="0" xfId="0" applyFont="1" applyFill="1" applyAlignment="1">
      <alignment vertical="center"/>
    </xf>
    <xf numFmtId="0" fontId="88" fillId="62" borderId="0" xfId="0" applyFont="1" applyFill="1" applyBorder="1" applyAlignment="1">
      <alignment horizontal="center" vertical="center"/>
    </xf>
    <xf numFmtId="0" fontId="88" fillId="62" borderId="0" xfId="0" applyFont="1" applyFill="1" applyBorder="1" applyAlignment="1">
      <alignment vertical="center"/>
    </xf>
    <xf numFmtId="0" fontId="88" fillId="0" borderId="0" xfId="0" applyFont="1" applyBorder="1" applyAlignment="1">
      <alignment vertical="center"/>
    </xf>
    <xf numFmtId="0" fontId="89" fillId="0" borderId="0" xfId="0" applyFont="1" applyFill="1" applyAlignment="1">
      <alignment vertical="center"/>
    </xf>
    <xf numFmtId="1" fontId="27" fillId="0" borderId="2" xfId="0" applyNumberFormat="1" applyFont="1" applyFill="1" applyBorder="1" applyAlignment="1">
      <alignment horizontal="center" vertical="center" textRotation="90" wrapText="1"/>
    </xf>
    <xf numFmtId="0" fontId="90" fillId="0" borderId="0" xfId="0" applyFont="1" applyFill="1" applyAlignment="1">
      <alignment vertical="center"/>
    </xf>
    <xf numFmtId="180" fontId="27" fillId="61" borderId="2" xfId="0" applyNumberFormat="1" applyFont="1" applyFill="1" applyBorder="1" applyAlignment="1">
      <alignment horizontal="center" vertical="center" wrapText="1"/>
    </xf>
    <xf numFmtId="3" fontId="27" fillId="61" borderId="2" xfId="0" applyNumberFormat="1" applyFont="1" applyFill="1" applyBorder="1" applyAlignment="1">
      <alignment horizontal="center" vertical="center" wrapText="1"/>
    </xf>
    <xf numFmtId="0" fontId="90" fillId="61" borderId="0" xfId="0" applyFont="1" applyFill="1" applyAlignment="1">
      <alignment vertical="center"/>
    </xf>
    <xf numFmtId="180" fontId="23" fillId="0" borderId="2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180" fontId="27" fillId="0" borderId="2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0" fontId="89" fillId="96" borderId="0" xfId="0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1" fontId="89" fillId="0" borderId="0" xfId="0" applyNumberFormat="1" applyFont="1" applyFill="1" applyAlignment="1">
      <alignment vertical="center"/>
    </xf>
    <xf numFmtId="49" fontId="89" fillId="0" borderId="0" xfId="0" applyNumberFormat="1" applyFont="1" applyFill="1" applyAlignment="1">
      <alignment vertical="center"/>
    </xf>
    <xf numFmtId="0" fontId="89" fillId="0" borderId="0" xfId="0" applyFont="1" applyFill="1" applyAlignment="1">
      <alignment horizontal="left" vertical="center"/>
    </xf>
    <xf numFmtId="0" fontId="89" fillId="0" borderId="0" xfId="0" applyFont="1" applyFill="1" applyAlignment="1">
      <alignment horizontal="center" vertical="center"/>
    </xf>
    <xf numFmtId="3" fontId="89" fillId="0" borderId="0" xfId="0" applyNumberFormat="1" applyFont="1" applyFill="1" applyAlignment="1">
      <alignment vertical="center"/>
    </xf>
    <xf numFmtId="0" fontId="91" fillId="0" borderId="0" xfId="0" applyFont="1" applyAlignment="1">
      <alignment vertical="center"/>
    </xf>
    <xf numFmtId="0" fontId="91" fillId="61" borderId="0" xfId="0" applyFont="1" applyFill="1" applyAlignment="1">
      <alignment vertical="center"/>
    </xf>
    <xf numFmtId="3" fontId="87" fillId="0" borderId="2" xfId="0" applyNumberFormat="1" applyFont="1" applyFill="1" applyBorder="1" applyAlignment="1">
      <alignment horizontal="center" vertical="center" wrapText="1"/>
    </xf>
    <xf numFmtId="0" fontId="91" fillId="0" borderId="0" xfId="0" applyFont="1" applyFill="1" applyAlignment="1">
      <alignment vertical="center"/>
    </xf>
    <xf numFmtId="0" fontId="92" fillId="61" borderId="0" xfId="0" applyFont="1" applyFill="1" applyAlignment="1">
      <alignment vertical="center"/>
    </xf>
    <xf numFmtId="0" fontId="92" fillId="0" borderId="0" xfId="0" applyFont="1" applyFill="1" applyAlignment="1">
      <alignment vertical="center"/>
    </xf>
    <xf numFmtId="0" fontId="91" fillId="96" borderId="0" xfId="0" applyFont="1" applyFill="1" applyAlignment="1">
      <alignment vertical="center"/>
    </xf>
    <xf numFmtId="3" fontId="88" fillId="61" borderId="2" xfId="0" applyNumberFormat="1" applyFont="1" applyFill="1" applyBorder="1" applyAlignment="1">
      <alignment horizontal="center" vertical="center" wrapText="1"/>
    </xf>
    <xf numFmtId="3" fontId="91" fillId="0" borderId="2" xfId="0" applyNumberFormat="1" applyFont="1" applyFill="1" applyBorder="1" applyAlignment="1">
      <alignment horizontal="center" vertical="center"/>
    </xf>
    <xf numFmtId="49" fontId="91" fillId="0" borderId="0" xfId="0" applyNumberFormat="1" applyFont="1" applyAlignment="1">
      <alignment vertical="center"/>
    </xf>
    <xf numFmtId="0" fontId="91" fillId="0" borderId="0" xfId="0" applyFont="1" applyAlignment="1">
      <alignment horizontal="left" vertical="center"/>
    </xf>
    <xf numFmtId="0" fontId="91" fillId="0" borderId="0" xfId="0" applyFont="1" applyAlignment="1">
      <alignment horizontal="center" vertical="center"/>
    </xf>
    <xf numFmtId="180" fontId="88" fillId="0" borderId="2" xfId="0" applyNumberFormat="1" applyFont="1" applyFill="1" applyBorder="1" applyAlignment="1">
      <alignment horizontal="center" vertical="center" wrapText="1"/>
    </xf>
    <xf numFmtId="0" fontId="88" fillId="61" borderId="2" xfId="0" applyFont="1" applyFill="1" applyBorder="1" applyAlignment="1">
      <alignment horizontal="center" vertical="center" wrapText="1"/>
    </xf>
    <xf numFmtId="3" fontId="87" fillId="84" borderId="2" xfId="0" applyNumberFormat="1" applyFont="1" applyFill="1" applyBorder="1" applyAlignment="1">
      <alignment horizontal="center" vertical="center" wrapText="1"/>
    </xf>
    <xf numFmtId="49" fontId="87" fillId="0" borderId="29" xfId="0" applyNumberFormat="1" applyFont="1" applyFill="1" applyBorder="1" applyAlignment="1">
      <alignment horizontal="center" vertical="center" wrapText="1"/>
    </xf>
    <xf numFmtId="0" fontId="92" fillId="96" borderId="0" xfId="0" applyFont="1" applyFill="1" applyAlignment="1">
      <alignment vertical="center"/>
    </xf>
    <xf numFmtId="1" fontId="23" fillId="0" borderId="2" xfId="0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49" fontId="27" fillId="62" borderId="31" xfId="0" applyNumberFormat="1" applyFont="1" applyFill="1" applyBorder="1" applyAlignment="1">
      <alignment horizontal="center" vertical="center" wrapText="1"/>
    </xf>
    <xf numFmtId="0" fontId="89" fillId="62" borderId="0" xfId="0" applyFont="1" applyFill="1" applyAlignment="1">
      <alignment vertical="center"/>
    </xf>
    <xf numFmtId="0" fontId="91" fillId="62" borderId="0" xfId="0" applyFont="1" applyFill="1" applyAlignment="1">
      <alignment vertical="center"/>
    </xf>
    <xf numFmtId="3" fontId="27" fillId="0" borderId="31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1" fontId="27" fillId="0" borderId="31" xfId="0" applyNumberFormat="1" applyFont="1" applyFill="1" applyBorder="1" applyAlignment="1">
      <alignment horizontal="center" vertical="center" wrapText="1"/>
    </xf>
    <xf numFmtId="180" fontId="27" fillId="62" borderId="31" xfId="0" applyNumberFormat="1" applyFont="1" applyFill="1" applyBorder="1" applyAlignment="1">
      <alignment horizontal="center" vertical="center" wrapText="1"/>
    </xf>
    <xf numFmtId="180" fontId="23" fillId="62" borderId="29" xfId="0" applyNumberFormat="1" applyFont="1" applyFill="1" applyBorder="1" applyAlignment="1">
      <alignment horizontal="center" vertical="center" wrapText="1"/>
    </xf>
    <xf numFmtId="49" fontId="88" fillId="62" borderId="31" xfId="0" applyNumberFormat="1" applyFont="1" applyFill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3" fontId="88" fillId="0" borderId="2" xfId="0" applyNumberFormat="1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49" fontId="88" fillId="0" borderId="31" xfId="0" applyNumberFormat="1" applyFont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textRotation="90" wrapText="1"/>
    </xf>
    <xf numFmtId="180" fontId="88" fillId="61" borderId="2" xfId="0" applyNumberFormat="1" applyFont="1" applyFill="1" applyBorder="1" applyAlignment="1">
      <alignment horizontal="center" vertical="center" wrapText="1"/>
    </xf>
    <xf numFmtId="0" fontId="88" fillId="84" borderId="32" xfId="0" applyFont="1" applyFill="1" applyBorder="1" applyAlignment="1">
      <alignment horizontal="center" vertical="center" wrapText="1"/>
    </xf>
    <xf numFmtId="172" fontId="93" fillId="0" borderId="2" xfId="0" applyNumberFormat="1" applyFont="1" applyFill="1" applyBorder="1" applyAlignment="1">
      <alignment horizontal="center" vertical="center"/>
    </xf>
    <xf numFmtId="172" fontId="23" fillId="0" borderId="2" xfId="0" applyNumberFormat="1" applyFont="1" applyBorder="1" applyAlignment="1">
      <alignment horizontal="center" vertical="center"/>
    </xf>
    <xf numFmtId="0" fontId="94" fillId="84" borderId="2" xfId="0" applyFont="1" applyFill="1" applyBorder="1" applyAlignment="1">
      <alignment horizontal="center" vertical="center" wrapText="1"/>
    </xf>
    <xf numFmtId="0" fontId="93" fillId="84" borderId="2" xfId="0" applyFont="1" applyFill="1" applyBorder="1" applyAlignment="1">
      <alignment horizontal="center" vertical="center" wrapText="1"/>
    </xf>
    <xf numFmtId="172" fontId="93" fillId="84" borderId="2" xfId="0" applyNumberFormat="1" applyFont="1" applyFill="1" applyBorder="1" applyAlignment="1">
      <alignment horizontal="center" vertical="center" wrapText="1"/>
    </xf>
    <xf numFmtId="172" fontId="93" fillId="0" borderId="2" xfId="0" applyNumberFormat="1" applyFont="1" applyFill="1" applyBorder="1" applyAlignment="1">
      <alignment horizontal="center" vertical="center" wrapText="1"/>
    </xf>
    <xf numFmtId="0" fontId="93" fillId="0" borderId="2" xfId="0" applyFont="1" applyFill="1" applyBorder="1" applyAlignment="1">
      <alignment horizontal="center" vertical="center" wrapText="1"/>
    </xf>
    <xf numFmtId="0" fontId="94" fillId="62" borderId="2" xfId="0" applyFont="1" applyFill="1" applyBorder="1" applyAlignment="1">
      <alignment horizontal="center" vertical="center"/>
    </xf>
    <xf numFmtId="0" fontId="93" fillId="84" borderId="2" xfId="0" applyFont="1" applyFill="1" applyBorder="1" applyAlignment="1">
      <alignment vertical="center"/>
    </xf>
    <xf numFmtId="172" fontId="93" fillId="0" borderId="2" xfId="0" applyNumberFormat="1" applyFont="1" applyFill="1" applyBorder="1" applyAlignment="1">
      <alignment vertical="center" wrapText="1"/>
    </xf>
    <xf numFmtId="172" fontId="94" fillId="84" borderId="2" xfId="0" applyNumberFormat="1" applyFont="1" applyFill="1" applyBorder="1" applyAlignment="1">
      <alignment horizontal="center" vertical="center" wrapText="1"/>
    </xf>
    <xf numFmtId="172" fontId="93" fillId="0" borderId="2" xfId="0" applyNumberFormat="1" applyFont="1" applyBorder="1" applyAlignment="1">
      <alignment vertical="center"/>
    </xf>
    <xf numFmtId="190" fontId="87" fillId="0" borderId="28" xfId="0" applyNumberFormat="1" applyFont="1" applyFill="1" applyBorder="1" applyAlignment="1">
      <alignment horizontal="center" vertical="center" wrapText="1"/>
    </xf>
    <xf numFmtId="1" fontId="23" fillId="0" borderId="28" xfId="0" applyNumberFormat="1" applyFont="1" applyFill="1" applyBorder="1" applyAlignment="1">
      <alignment horizontal="center" vertical="center" wrapText="1"/>
    </xf>
    <xf numFmtId="172" fontId="23" fillId="0" borderId="2" xfId="0" applyNumberFormat="1" applyFont="1" applyBorder="1" applyAlignment="1">
      <alignment vertical="center" wrapText="1"/>
    </xf>
    <xf numFmtId="173" fontId="23" fillId="0" borderId="2" xfId="0" applyNumberFormat="1" applyFont="1" applyFill="1" applyBorder="1" applyAlignment="1">
      <alignment horizontal="center" vertical="center" wrapText="1"/>
    </xf>
    <xf numFmtId="172" fontId="88" fillId="0" borderId="32" xfId="0" applyNumberFormat="1" applyFont="1" applyBorder="1" applyAlignment="1">
      <alignment vertical="center" wrapText="1"/>
    </xf>
    <xf numFmtId="0" fontId="95" fillId="0" borderId="2" xfId="0" applyFont="1" applyBorder="1" applyAlignment="1">
      <alignment horizontal="right" vertical="top" wrapText="1"/>
    </xf>
    <xf numFmtId="2" fontId="23" fillId="0" borderId="2" xfId="0" applyNumberFormat="1" applyFont="1" applyFill="1" applyBorder="1" applyAlignment="1">
      <alignment horizontal="center" vertical="center" wrapText="1"/>
    </xf>
    <xf numFmtId="2" fontId="23" fillId="84" borderId="2" xfId="0" applyNumberFormat="1" applyFont="1" applyFill="1" applyBorder="1" applyAlignment="1">
      <alignment horizontal="center" vertical="center" wrapText="1"/>
    </xf>
    <xf numFmtId="0" fontId="23" fillId="84" borderId="2" xfId="0" applyFont="1" applyFill="1" applyBorder="1" applyAlignment="1">
      <alignment vertical="center" wrapText="1"/>
    </xf>
    <xf numFmtId="172" fontId="23" fillId="84" borderId="2" xfId="0" applyNumberFormat="1" applyFont="1" applyFill="1" applyBorder="1" applyAlignment="1">
      <alignment vertical="center" wrapText="1"/>
    </xf>
    <xf numFmtId="172" fontId="23" fillId="84" borderId="2" xfId="0" applyNumberFormat="1" applyFont="1" applyFill="1" applyBorder="1" applyAlignment="1">
      <alignment horizontal="center" vertical="center" wrapText="1"/>
    </xf>
    <xf numFmtId="172" fontId="23" fillId="0" borderId="2" xfId="0" applyNumberFormat="1" applyFont="1" applyFill="1" applyBorder="1" applyAlignment="1">
      <alignment horizontal="center" vertical="center" wrapText="1"/>
    </xf>
    <xf numFmtId="172" fontId="87" fillId="0" borderId="2" xfId="0" applyNumberFormat="1" applyFont="1" applyBorder="1" applyAlignment="1">
      <alignment horizontal="left" vertical="center" wrapText="1"/>
    </xf>
    <xf numFmtId="0" fontId="23" fillId="84" borderId="28" xfId="0" applyFont="1" applyFill="1" applyBorder="1" applyAlignment="1">
      <alignment horizontal="center" vertical="center" wrapText="1"/>
    </xf>
    <xf numFmtId="172" fontId="23" fillId="0" borderId="28" xfId="0" applyNumberFormat="1" applyFont="1" applyBorder="1" applyAlignment="1">
      <alignment horizontal="center" vertical="center"/>
    </xf>
    <xf numFmtId="0" fontId="95" fillId="84" borderId="2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vertical="center" wrapText="1"/>
    </xf>
    <xf numFmtId="2" fontId="23" fillId="0" borderId="31" xfId="0" applyNumberFormat="1" applyFont="1" applyFill="1" applyBorder="1" applyAlignment="1">
      <alignment horizontal="center" vertical="center" wrapText="1"/>
    </xf>
    <xf numFmtId="172" fontId="23" fillId="0" borderId="2" xfId="0" applyNumberFormat="1" applyFont="1" applyFill="1" applyBorder="1" applyAlignment="1">
      <alignment vertical="center" wrapText="1"/>
    </xf>
    <xf numFmtId="172" fontId="23" fillId="0" borderId="2" xfId="0" applyNumberFormat="1" applyFont="1" applyFill="1" applyBorder="1" applyAlignment="1">
      <alignment horizontal="center" vertical="center"/>
    </xf>
    <xf numFmtId="173" fontId="23" fillId="0" borderId="2" xfId="0" applyNumberFormat="1" applyFont="1" applyFill="1" applyBorder="1" applyAlignment="1">
      <alignment horizontal="center" vertical="center"/>
    </xf>
    <xf numFmtId="2" fontId="87" fillId="0" borderId="2" xfId="0" applyNumberFormat="1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1" fontId="27" fillId="61" borderId="2" xfId="0" applyNumberFormat="1" applyFont="1" applyFill="1" applyBorder="1" applyAlignment="1">
      <alignment horizontal="center" vertical="center" wrapText="1"/>
    </xf>
    <xf numFmtId="0" fontId="31" fillId="0" borderId="33" xfId="0" applyNumberFormat="1" applyFont="1" applyBorder="1" applyAlignment="1">
      <alignment horizontal="left" vertical="center" wrapText="1"/>
    </xf>
    <xf numFmtId="0" fontId="31" fillId="0" borderId="34" xfId="0" applyNumberFormat="1" applyFont="1" applyBorder="1" applyAlignment="1">
      <alignment horizontal="center" vertical="center" wrapText="1"/>
    </xf>
    <xf numFmtId="0" fontId="32" fillId="0" borderId="34" xfId="0" applyNumberFormat="1" applyFont="1" applyBorder="1" applyAlignment="1">
      <alignment horizontal="center" vertical="center" wrapText="1"/>
    </xf>
    <xf numFmtId="0" fontId="32" fillId="0" borderId="33" xfId="0" applyNumberFormat="1" applyFont="1" applyBorder="1" applyAlignment="1">
      <alignment horizontal="left" vertical="center" wrapText="1"/>
    </xf>
    <xf numFmtId="0" fontId="96" fillId="0" borderId="34" xfId="0" applyNumberFormat="1" applyFont="1" applyBorder="1" applyAlignment="1">
      <alignment horizontal="center" vertical="center" wrapText="1"/>
    </xf>
    <xf numFmtId="1" fontId="97" fillId="0" borderId="34" xfId="0" applyNumberFormat="1" applyFont="1" applyBorder="1" applyAlignment="1">
      <alignment horizontal="center" vertical="center" wrapText="1"/>
    </xf>
    <xf numFmtId="0" fontId="96" fillId="0" borderId="33" xfId="0" applyNumberFormat="1" applyFont="1" applyBorder="1" applyAlignment="1">
      <alignment horizontal="left" vertical="center" wrapText="1"/>
    </xf>
    <xf numFmtId="3" fontId="97" fillId="0" borderId="34" xfId="0" applyNumberFormat="1" applyFont="1" applyBorder="1" applyAlignment="1">
      <alignment horizontal="center" vertical="center" wrapText="1"/>
    </xf>
    <xf numFmtId="3" fontId="96" fillId="0" borderId="34" xfId="0" applyNumberFormat="1" applyFont="1" applyBorder="1" applyAlignment="1">
      <alignment horizontal="center" vertical="center" wrapText="1"/>
    </xf>
    <xf numFmtId="0" fontId="98" fillId="63" borderId="33" xfId="0" applyNumberFormat="1" applyFont="1" applyFill="1" applyBorder="1" applyAlignment="1">
      <alignment horizontal="center" vertical="center" wrapText="1"/>
    </xf>
    <xf numFmtId="0" fontId="99" fillId="0" borderId="35" xfId="0" applyNumberFormat="1" applyFont="1" applyBorder="1" applyAlignment="1">
      <alignment horizontal="center" vertical="center" wrapText="1"/>
    </xf>
    <xf numFmtId="0" fontId="99" fillId="0" borderId="34" xfId="0" applyNumberFormat="1" applyFont="1" applyBorder="1" applyAlignment="1">
      <alignment horizontal="center" vertical="center" wrapText="1"/>
    </xf>
    <xf numFmtId="0" fontId="88" fillId="0" borderId="36" xfId="0" applyFont="1" applyBorder="1" applyAlignment="1">
      <alignment vertical="center"/>
    </xf>
    <xf numFmtId="0" fontId="88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192" fontId="23" fillId="97" borderId="2" xfId="0" applyNumberFormat="1" applyFont="1" applyFill="1" applyBorder="1" applyAlignment="1">
      <alignment horizontal="center" vertical="center" wrapText="1"/>
    </xf>
    <xf numFmtId="0" fontId="87" fillId="0" borderId="37" xfId="0" applyFont="1" applyBorder="1" applyAlignment="1">
      <alignment vertical="center"/>
    </xf>
    <xf numFmtId="0" fontId="95" fillId="0" borderId="2" xfId="0" applyFont="1" applyBorder="1" applyAlignment="1">
      <alignment horizontal="left" vertical="top" wrapText="1"/>
    </xf>
    <xf numFmtId="0" fontId="23" fillId="84" borderId="2" xfId="0" applyFont="1" applyFill="1" applyBorder="1" applyAlignment="1">
      <alignment horizontal="center" vertical="center" wrapText="1"/>
    </xf>
    <xf numFmtId="0" fontId="88" fillId="84" borderId="38" xfId="0" applyFont="1" applyFill="1" applyBorder="1" applyAlignment="1">
      <alignment horizontal="center" vertical="center" wrapText="1"/>
    </xf>
    <xf numFmtId="172" fontId="88" fillId="0" borderId="38" xfId="0" applyNumberFormat="1" applyFont="1" applyBorder="1" applyAlignment="1">
      <alignment vertical="center" wrapText="1"/>
    </xf>
    <xf numFmtId="172" fontId="87" fillId="0" borderId="38" xfId="0" applyNumberFormat="1" applyFont="1" applyBorder="1" applyAlignment="1">
      <alignment vertical="center" wrapText="1"/>
    </xf>
    <xf numFmtId="172" fontId="94" fillId="0" borderId="38" xfId="0" applyNumberFormat="1" applyFont="1" applyBorder="1" applyAlignment="1">
      <alignment vertical="center" wrapText="1"/>
    </xf>
    <xf numFmtId="0" fontId="93" fillId="84" borderId="38" xfId="0" applyFont="1" applyFill="1" applyBorder="1" applyAlignment="1">
      <alignment horizontal="center" vertical="center" wrapText="1"/>
    </xf>
    <xf numFmtId="0" fontId="94" fillId="84" borderId="38" xfId="0" applyFont="1" applyFill="1" applyBorder="1" applyAlignment="1">
      <alignment horizontal="center" vertical="center" wrapText="1"/>
    </xf>
    <xf numFmtId="172" fontId="93" fillId="0" borderId="38" xfId="0" applyNumberFormat="1" applyFont="1" applyFill="1" applyBorder="1" applyAlignment="1">
      <alignment vertical="center" wrapText="1"/>
    </xf>
    <xf numFmtId="172" fontId="93" fillId="0" borderId="38" xfId="0" applyNumberFormat="1" applyFont="1" applyBorder="1" applyAlignment="1">
      <alignment vertical="center" wrapText="1"/>
    </xf>
    <xf numFmtId="172" fontId="93" fillId="84" borderId="38" xfId="0" applyNumberFormat="1" applyFont="1" applyFill="1" applyBorder="1" applyAlignment="1">
      <alignment horizontal="center" vertical="center" wrapText="1"/>
    </xf>
    <xf numFmtId="172" fontId="94" fillId="84" borderId="39" xfId="0" applyNumberFormat="1" applyFont="1" applyFill="1" applyBorder="1" applyAlignment="1">
      <alignment horizontal="center" vertical="center" wrapText="1"/>
    </xf>
    <xf numFmtId="172" fontId="87" fillId="0" borderId="40" xfId="0" applyNumberFormat="1" applyFont="1" applyBorder="1" applyAlignment="1">
      <alignment vertical="center" wrapText="1"/>
    </xf>
    <xf numFmtId="172" fontId="23" fillId="84" borderId="40" xfId="0" applyNumberFormat="1" applyFont="1" applyFill="1" applyBorder="1" applyAlignment="1">
      <alignment horizontal="center" vertical="center" wrapText="1"/>
    </xf>
    <xf numFmtId="2" fontId="2" fillId="0" borderId="40" xfId="246" applyNumberFormat="1" applyFont="1" applyBorder="1" applyAlignment="1">
      <alignment horizontal="center" vertical="center" wrapText="1"/>
    </xf>
    <xf numFmtId="1" fontId="95" fillId="0" borderId="2" xfId="0" applyNumberFormat="1" applyFont="1" applyBorder="1" applyAlignment="1">
      <alignment horizontal="center" vertical="center" wrapText="1"/>
    </xf>
    <xf numFmtId="192" fontId="95" fillId="0" borderId="2" xfId="0" applyNumberFormat="1" applyFont="1" applyBorder="1" applyAlignment="1">
      <alignment horizontal="center" vertical="center" wrapText="1"/>
    </xf>
    <xf numFmtId="3" fontId="95" fillId="0" borderId="2" xfId="0" applyNumberFormat="1" applyFont="1" applyBorder="1" applyAlignment="1">
      <alignment horizontal="center" vertical="center" wrapText="1"/>
    </xf>
    <xf numFmtId="172" fontId="23" fillId="0" borderId="2" xfId="0" applyNumberFormat="1" applyFont="1" applyBorder="1" applyAlignment="1">
      <alignment horizontal="center" vertical="center" wrapText="1"/>
    </xf>
    <xf numFmtId="172" fontId="87" fillId="0" borderId="2" xfId="0" applyNumberFormat="1" applyFont="1" applyBorder="1" applyAlignment="1">
      <alignment horizontal="center" vertical="center" wrapText="1"/>
    </xf>
    <xf numFmtId="2" fontId="95" fillId="0" borderId="2" xfId="0" applyNumberFormat="1" applyFont="1" applyBorder="1" applyAlignment="1">
      <alignment horizontal="center" vertical="center" wrapText="1"/>
    </xf>
    <xf numFmtId="0" fontId="94" fillId="62" borderId="38" xfId="0" applyFont="1" applyFill="1" applyBorder="1" applyAlignment="1">
      <alignment horizontal="center" vertical="center" wrapText="1"/>
    </xf>
    <xf numFmtId="0" fontId="93" fillId="84" borderId="38" xfId="0" applyFont="1" applyFill="1" applyBorder="1" applyAlignment="1">
      <alignment vertical="center" wrapText="1"/>
    </xf>
    <xf numFmtId="172" fontId="87" fillId="0" borderId="2" xfId="0" applyNumberFormat="1" applyFont="1" applyFill="1" applyBorder="1" applyAlignment="1">
      <alignment horizontal="center" vertical="center" wrapText="1"/>
    </xf>
    <xf numFmtId="172" fontId="93" fillId="0" borderId="2" xfId="0" applyNumberFormat="1" applyFont="1" applyBorder="1" applyAlignment="1">
      <alignment horizontal="center" vertical="center" wrapText="1"/>
    </xf>
    <xf numFmtId="0" fontId="99" fillId="84" borderId="41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/>
    </xf>
    <xf numFmtId="172" fontId="88" fillId="0" borderId="2" xfId="0" applyNumberFormat="1" applyFont="1" applyBorder="1" applyAlignment="1">
      <alignment horizontal="center" vertical="center" wrapText="1"/>
    </xf>
    <xf numFmtId="172" fontId="88" fillId="0" borderId="2" xfId="0" applyNumberFormat="1" applyFont="1" applyFill="1" applyBorder="1" applyAlignment="1">
      <alignment horizontal="center" vertical="center" wrapText="1"/>
    </xf>
    <xf numFmtId="0" fontId="88" fillId="84" borderId="42" xfId="0" applyFont="1" applyFill="1" applyBorder="1" applyAlignment="1">
      <alignment horizontal="center" vertical="center" wrapText="1"/>
    </xf>
    <xf numFmtId="172" fontId="88" fillId="0" borderId="42" xfId="0" applyNumberFormat="1" applyFont="1" applyBorder="1" applyAlignment="1">
      <alignment horizontal="center" vertical="center" wrapText="1"/>
    </xf>
    <xf numFmtId="172" fontId="87" fillId="0" borderId="2" xfId="0" applyNumberFormat="1" applyFont="1" applyBorder="1" applyAlignment="1">
      <alignment horizontal="right" vertical="center" wrapText="1"/>
    </xf>
    <xf numFmtId="4" fontId="95" fillId="0" borderId="2" xfId="0" applyNumberFormat="1" applyFont="1" applyBorder="1" applyAlignment="1">
      <alignment horizontal="center" vertical="center" wrapText="1"/>
    </xf>
    <xf numFmtId="3" fontId="23" fillId="97" borderId="2" xfId="0" applyNumberFormat="1" applyFont="1" applyFill="1" applyBorder="1" applyAlignment="1">
      <alignment horizontal="center" vertical="center" wrapText="1"/>
    </xf>
    <xf numFmtId="172" fontId="95" fillId="0" borderId="2" xfId="0" applyNumberFormat="1" applyFont="1" applyBorder="1" applyAlignment="1">
      <alignment horizontal="center" vertical="center" wrapText="1"/>
    </xf>
    <xf numFmtId="193" fontId="95" fillId="0" borderId="2" xfId="0" applyNumberFormat="1" applyFont="1" applyBorder="1" applyAlignment="1">
      <alignment horizontal="center" vertical="center" wrapText="1"/>
    </xf>
    <xf numFmtId="3" fontId="88" fillId="63" borderId="2" xfId="0" applyNumberFormat="1" applyFont="1" applyFill="1" applyBorder="1" applyAlignment="1">
      <alignment horizontal="left" vertical="center" wrapText="1"/>
    </xf>
    <xf numFmtId="3" fontId="88" fillId="63" borderId="2" xfId="0" applyNumberFormat="1" applyFont="1" applyFill="1" applyBorder="1" applyAlignment="1">
      <alignment horizontal="center" vertical="center" wrapText="1"/>
    </xf>
    <xf numFmtId="3" fontId="27" fillId="98" borderId="30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wrapText="1"/>
    </xf>
    <xf numFmtId="180" fontId="23" fillId="97" borderId="2" xfId="0" applyNumberFormat="1" applyFont="1" applyFill="1" applyBorder="1" applyAlignment="1">
      <alignment horizontal="center" vertical="center" wrapText="1"/>
    </xf>
    <xf numFmtId="180" fontId="27" fillId="97" borderId="2" xfId="0" applyNumberFormat="1" applyFont="1" applyFill="1" applyBorder="1" applyAlignment="1">
      <alignment horizontal="center" vertical="center" wrapText="1"/>
    </xf>
    <xf numFmtId="3" fontId="87" fillId="97" borderId="2" xfId="0" applyNumberFormat="1" applyFont="1" applyFill="1" applyBorder="1" applyAlignment="1">
      <alignment horizontal="center" vertical="center" wrapText="1"/>
    </xf>
    <xf numFmtId="0" fontId="87" fillId="62" borderId="2" xfId="0" applyFont="1" applyFill="1" applyBorder="1" applyAlignment="1">
      <alignment horizontal="left" vertical="center" wrapText="1"/>
    </xf>
    <xf numFmtId="172" fontId="87" fillId="62" borderId="2" xfId="0" applyNumberFormat="1" applyFont="1" applyFill="1" applyBorder="1" applyAlignment="1">
      <alignment horizontal="center" vertical="center" wrapText="1"/>
    </xf>
    <xf numFmtId="172" fontId="87" fillId="62" borderId="2" xfId="0" applyNumberFormat="1" applyFont="1" applyFill="1" applyBorder="1" applyAlignment="1">
      <alignment vertical="center" wrapText="1"/>
    </xf>
    <xf numFmtId="0" fontId="23" fillId="0" borderId="30" xfId="0" applyFont="1" applyBorder="1" applyAlignment="1">
      <alignment horizontal="left" vertical="top" wrapText="1"/>
    </xf>
    <xf numFmtId="172" fontId="23" fillId="0" borderId="31" xfId="0" applyNumberFormat="1" applyFont="1" applyBorder="1" applyAlignment="1">
      <alignment vertical="center"/>
    </xf>
    <xf numFmtId="2" fontId="87" fillId="0" borderId="2" xfId="0" applyNumberFormat="1" applyFont="1" applyFill="1" applyBorder="1" applyAlignment="1">
      <alignment horizontal="center" vertical="center"/>
    </xf>
    <xf numFmtId="0" fontId="87" fillId="84" borderId="2" xfId="0" applyFont="1" applyFill="1" applyBorder="1" applyAlignment="1">
      <alignment horizontal="left" vertical="center" wrapText="1"/>
    </xf>
    <xf numFmtId="0" fontId="87" fillId="84" borderId="2" xfId="0" applyFont="1" applyFill="1" applyBorder="1" applyAlignment="1">
      <alignment horizontal="center" vertical="center" wrapText="1"/>
    </xf>
    <xf numFmtId="180" fontId="23" fillId="0" borderId="41" xfId="0" applyNumberFormat="1" applyFont="1" applyFill="1" applyBorder="1" applyAlignment="1">
      <alignment horizontal="center" vertical="center" wrapText="1"/>
    </xf>
    <xf numFmtId="1" fontId="23" fillId="0" borderId="41" xfId="0" applyNumberFormat="1" applyFont="1" applyFill="1" applyBorder="1" applyAlignment="1">
      <alignment horizontal="center" vertical="center" wrapText="1"/>
    </xf>
    <xf numFmtId="180" fontId="23" fillId="0" borderId="40" xfId="0" applyNumberFormat="1" applyFont="1" applyFill="1" applyBorder="1" applyAlignment="1">
      <alignment horizontal="center" vertical="center" wrapText="1"/>
    </xf>
    <xf numFmtId="1" fontId="23" fillId="0" borderId="40" xfId="0" applyNumberFormat="1" applyFont="1" applyFill="1" applyBorder="1" applyAlignment="1">
      <alignment horizontal="center" vertical="center" wrapText="1"/>
    </xf>
    <xf numFmtId="1" fontId="27" fillId="0" borderId="40" xfId="0" applyNumberFormat="1" applyFont="1" applyFill="1" applyBorder="1" applyAlignment="1">
      <alignment horizontal="center" vertical="center" textRotation="90" wrapText="1"/>
    </xf>
    <xf numFmtId="180" fontId="27" fillId="62" borderId="2" xfId="0" applyNumberFormat="1" applyFont="1" applyFill="1" applyBorder="1" applyAlignment="1">
      <alignment horizontal="center" vertical="center" wrapText="1"/>
    </xf>
    <xf numFmtId="3" fontId="27" fillId="62" borderId="2" xfId="0" applyNumberFormat="1" applyFont="1" applyFill="1" applyBorder="1" applyAlignment="1">
      <alignment horizontal="center" vertical="center" wrapText="1"/>
    </xf>
    <xf numFmtId="2" fontId="23" fillId="84" borderId="2" xfId="0" applyNumberFormat="1" applyFont="1" applyFill="1" applyBorder="1" applyAlignment="1">
      <alignment horizontal="left" vertical="center" wrapText="1"/>
    </xf>
    <xf numFmtId="180" fontId="23" fillId="0" borderId="2" xfId="0" applyNumberFormat="1" applyFont="1" applyFill="1" applyBorder="1" applyAlignment="1">
      <alignment horizontal="right" vertical="center" wrapText="1"/>
    </xf>
    <xf numFmtId="0" fontId="97" fillId="0" borderId="2" xfId="0" applyFont="1" applyFill="1" applyBorder="1" applyAlignment="1">
      <alignment horizontal="center" vertical="center" wrapText="1"/>
    </xf>
    <xf numFmtId="0" fontId="100" fillId="0" borderId="2" xfId="0" applyFont="1" applyFill="1" applyBorder="1" applyAlignment="1">
      <alignment horizontal="center" vertical="center" wrapText="1"/>
    </xf>
    <xf numFmtId="0" fontId="101" fillId="2" borderId="2" xfId="0" applyFont="1" applyFill="1" applyBorder="1" applyAlignment="1">
      <alignment horizontal="center" vertical="center" wrapText="1"/>
    </xf>
    <xf numFmtId="0" fontId="102" fillId="0" borderId="2" xfId="0" applyFont="1" applyFill="1" applyBorder="1" applyAlignment="1">
      <alignment horizontal="center" vertical="center" wrapText="1"/>
    </xf>
    <xf numFmtId="1" fontId="87" fillId="84" borderId="2" xfId="0" applyNumberFormat="1" applyFont="1" applyFill="1" applyBorder="1" applyAlignment="1">
      <alignment horizontal="center" vertical="center" wrapText="1"/>
    </xf>
    <xf numFmtId="0" fontId="87" fillId="65" borderId="0" xfId="0" applyFont="1" applyFill="1" applyBorder="1" applyAlignment="1">
      <alignment horizontal="center" vertical="center"/>
    </xf>
    <xf numFmtId="172" fontId="95" fillId="65" borderId="2" xfId="0" applyNumberFormat="1" applyFont="1" applyFill="1" applyBorder="1" applyAlignment="1">
      <alignment horizontal="center" vertical="center" wrapText="1"/>
    </xf>
    <xf numFmtId="2" fontId="95" fillId="65" borderId="2" xfId="0" applyNumberFormat="1" applyFont="1" applyFill="1" applyBorder="1" applyAlignment="1">
      <alignment horizontal="center" vertical="center" wrapText="1"/>
    </xf>
    <xf numFmtId="193" fontId="95" fillId="65" borderId="2" xfId="0" applyNumberFormat="1" applyFont="1" applyFill="1" applyBorder="1" applyAlignment="1">
      <alignment horizontal="center" vertical="center" wrapText="1"/>
    </xf>
    <xf numFmtId="4" fontId="95" fillId="65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4" fontId="23" fillId="0" borderId="28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/>
    </xf>
    <xf numFmtId="1" fontId="23" fillId="0" borderId="28" xfId="0" applyNumberFormat="1" applyFont="1" applyFill="1" applyBorder="1" applyAlignment="1">
      <alignment horizontal="center" vertical="center"/>
    </xf>
    <xf numFmtId="172" fontId="88" fillId="0" borderId="2" xfId="0" applyNumberFormat="1" applyFont="1" applyFill="1" applyBorder="1" applyAlignment="1">
      <alignment vertical="center" wrapText="1"/>
    </xf>
    <xf numFmtId="172" fontId="88" fillId="0" borderId="32" xfId="0" applyNumberFormat="1" applyFont="1" applyFill="1" applyBorder="1" applyAlignment="1">
      <alignment vertical="center" wrapText="1"/>
    </xf>
    <xf numFmtId="1" fontId="23" fillId="0" borderId="2" xfId="0" applyNumberFormat="1" applyFont="1" applyFill="1" applyBorder="1" applyAlignment="1">
      <alignment horizontal="center" vertical="center"/>
    </xf>
    <xf numFmtId="173" fontId="87" fillId="0" borderId="2" xfId="0" applyNumberFormat="1" applyFont="1" applyFill="1" applyBorder="1" applyAlignment="1">
      <alignment horizontal="center" vertical="center"/>
    </xf>
    <xf numFmtId="0" fontId="93" fillId="0" borderId="0" xfId="0" applyFont="1" applyFill="1" applyAlignment="1">
      <alignment vertical="center"/>
    </xf>
    <xf numFmtId="180" fontId="23" fillId="0" borderId="28" xfId="0" applyNumberFormat="1" applyFont="1" applyFill="1" applyBorder="1" applyAlignment="1">
      <alignment horizontal="center" vertical="center" wrapText="1"/>
    </xf>
    <xf numFmtId="172" fontId="27" fillId="0" borderId="2" xfId="0" applyNumberFormat="1" applyFont="1" applyFill="1" applyBorder="1" applyAlignment="1">
      <alignment vertical="center" wrapText="1"/>
    </xf>
    <xf numFmtId="172" fontId="94" fillId="0" borderId="2" xfId="0" applyNumberFormat="1" applyFont="1" applyFill="1" applyBorder="1" applyAlignment="1">
      <alignment vertical="center" wrapText="1"/>
    </xf>
    <xf numFmtId="172" fontId="23" fillId="0" borderId="28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wrapText="1"/>
    </xf>
    <xf numFmtId="1" fontId="87" fillId="0" borderId="2" xfId="0" applyNumberFormat="1" applyFont="1" applyFill="1" applyBorder="1" applyAlignment="1">
      <alignment horizontal="center" vertical="center" wrapText="1"/>
    </xf>
    <xf numFmtId="172" fontId="23" fillId="0" borderId="30" xfId="0" applyNumberFormat="1" applyFont="1" applyFill="1" applyBorder="1" applyAlignment="1">
      <alignment vertical="center" wrapText="1"/>
    </xf>
    <xf numFmtId="0" fontId="95" fillId="0" borderId="2" xfId="0" applyFont="1" applyFill="1" applyBorder="1" applyAlignment="1">
      <alignment horizontal="left" wrapText="1"/>
    </xf>
    <xf numFmtId="0" fontId="23" fillId="0" borderId="28" xfId="0" applyFont="1" applyFill="1" applyBorder="1" applyAlignment="1">
      <alignment horizontal="center" vertical="center" wrapText="1"/>
    </xf>
    <xf numFmtId="0" fontId="95" fillId="0" borderId="2" xfId="0" applyFont="1" applyFill="1" applyBorder="1" applyAlignment="1">
      <alignment horizontal="right" vertical="top" wrapText="1"/>
    </xf>
    <xf numFmtId="2" fontId="87" fillId="0" borderId="2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2" fontId="23" fillId="0" borderId="2" xfId="246" applyNumberFormat="1" applyFont="1" applyFill="1" applyBorder="1" applyAlignment="1">
      <alignment horizontal="center" vertical="center" wrapText="1"/>
    </xf>
    <xf numFmtId="0" fontId="101" fillId="0" borderId="2" xfId="0" applyFont="1" applyFill="1" applyBorder="1" applyAlignment="1">
      <alignment horizontal="center" vertical="center" wrapText="1"/>
    </xf>
    <xf numFmtId="49" fontId="27" fillId="62" borderId="2" xfId="0" applyNumberFormat="1" applyFont="1" applyFill="1" applyBorder="1" applyAlignment="1">
      <alignment horizontal="center" vertical="center" wrapText="1"/>
    </xf>
    <xf numFmtId="180" fontId="23" fillId="62" borderId="2" xfId="0" applyNumberFormat="1" applyFont="1" applyFill="1" applyBorder="1" applyAlignment="1">
      <alignment horizontal="center" vertical="center" wrapText="1"/>
    </xf>
    <xf numFmtId="3" fontId="90" fillId="0" borderId="0" xfId="0" applyNumberFormat="1" applyFont="1" applyFill="1" applyAlignment="1">
      <alignment vertical="center"/>
    </xf>
    <xf numFmtId="3" fontId="90" fillId="61" borderId="0" xfId="0" applyNumberFormat="1" applyFont="1" applyFill="1" applyAlignment="1">
      <alignment vertical="center"/>
    </xf>
    <xf numFmtId="172" fontId="33" fillId="0" borderId="2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23" fillId="0" borderId="2" xfId="0" applyNumberFormat="1" applyFont="1" applyFill="1" applyBorder="1" applyAlignment="1">
      <alignment horizontal="center"/>
    </xf>
    <xf numFmtId="172" fontId="23" fillId="0" borderId="28" xfId="0" applyNumberFormat="1" applyFont="1" applyFill="1" applyBorder="1" applyAlignment="1">
      <alignment horizontal="center" vertical="center"/>
    </xf>
    <xf numFmtId="172" fontId="27" fillId="61" borderId="2" xfId="0" applyNumberFormat="1" applyFont="1" applyFill="1" applyBorder="1" applyAlignment="1">
      <alignment horizontal="center" vertical="center" wrapText="1"/>
    </xf>
    <xf numFmtId="172" fontId="27" fillId="0" borderId="2" xfId="0" applyNumberFormat="1" applyFont="1" applyFill="1" applyBorder="1" applyAlignment="1">
      <alignment horizontal="center" vertical="center" wrapText="1"/>
    </xf>
    <xf numFmtId="173" fontId="27" fillId="61" borderId="2" xfId="0" applyNumberFormat="1" applyFont="1" applyFill="1" applyBorder="1" applyAlignment="1">
      <alignment horizontal="center" vertical="center" wrapText="1"/>
    </xf>
    <xf numFmtId="173" fontId="27" fillId="0" borderId="2" xfId="0" applyNumberFormat="1" applyFont="1" applyFill="1" applyBorder="1" applyAlignment="1">
      <alignment horizontal="center" vertical="center" wrapText="1"/>
    </xf>
    <xf numFmtId="173" fontId="97" fillId="0" borderId="2" xfId="0" applyNumberFormat="1" applyFont="1" applyFill="1" applyBorder="1" applyAlignment="1">
      <alignment horizontal="center" vertical="center" wrapText="1"/>
    </xf>
    <xf numFmtId="173" fontId="100" fillId="0" borderId="2" xfId="0" applyNumberFormat="1" applyFont="1" applyFill="1" applyBorder="1" applyAlignment="1">
      <alignment horizontal="center" vertical="center" wrapText="1"/>
    </xf>
    <xf numFmtId="190" fontId="27" fillId="61" borderId="2" xfId="0" applyNumberFormat="1" applyFont="1" applyFill="1" applyBorder="1" applyAlignment="1">
      <alignment horizontal="center" vertical="center" wrapText="1"/>
    </xf>
    <xf numFmtId="190" fontId="27" fillId="0" borderId="2" xfId="0" applyNumberFormat="1" applyFont="1" applyFill="1" applyBorder="1" applyAlignment="1">
      <alignment horizontal="center" vertical="center" wrapText="1"/>
    </xf>
    <xf numFmtId="190" fontId="23" fillId="0" borderId="2" xfId="0" applyNumberFormat="1" applyFont="1" applyFill="1" applyBorder="1" applyAlignment="1">
      <alignment horizontal="center" vertical="center" wrapText="1"/>
    </xf>
    <xf numFmtId="0" fontId="27" fillId="0" borderId="31" xfId="0" applyNumberFormat="1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190" fontId="87" fillId="0" borderId="2" xfId="0" applyNumberFormat="1" applyFont="1" applyFill="1" applyBorder="1" applyAlignment="1">
      <alignment horizontal="center" vertical="center" wrapText="1"/>
    </xf>
    <xf numFmtId="190" fontId="88" fillId="61" borderId="2" xfId="0" applyNumberFormat="1" applyFont="1" applyFill="1" applyBorder="1" applyAlignment="1">
      <alignment horizontal="center" vertical="center" wrapText="1"/>
    </xf>
    <xf numFmtId="190" fontId="88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wrapText="1"/>
    </xf>
    <xf numFmtId="1" fontId="32" fillId="0" borderId="34" xfId="0" applyNumberFormat="1" applyFont="1" applyBorder="1" applyAlignment="1">
      <alignment horizontal="center" vertical="center" wrapText="1"/>
    </xf>
    <xf numFmtId="3" fontId="32" fillId="0" borderId="34" xfId="0" applyNumberFormat="1" applyFont="1" applyBorder="1" applyAlignment="1">
      <alignment horizontal="center" vertical="center" wrapText="1"/>
    </xf>
    <xf numFmtId="1" fontId="31" fillId="0" borderId="34" xfId="0" applyNumberFormat="1" applyFont="1" applyBorder="1" applyAlignment="1">
      <alignment horizontal="center" vertical="center" wrapText="1"/>
    </xf>
    <xf numFmtId="173" fontId="31" fillId="0" borderId="34" xfId="0" applyNumberFormat="1" applyFont="1" applyBorder="1" applyAlignment="1">
      <alignment horizontal="center" vertical="center" wrapText="1"/>
    </xf>
    <xf numFmtId="173" fontId="32" fillId="0" borderId="34" xfId="0" applyNumberFormat="1" applyFont="1" applyBorder="1" applyAlignment="1">
      <alignment horizontal="center" vertical="center" wrapText="1"/>
    </xf>
    <xf numFmtId="190" fontId="96" fillId="0" borderId="34" xfId="0" applyNumberFormat="1" applyFont="1" applyBorder="1" applyAlignment="1">
      <alignment horizontal="center" vertical="center" wrapText="1"/>
    </xf>
    <xf numFmtId="190" fontId="97" fillId="0" borderId="34" xfId="0" applyNumberFormat="1" applyFont="1" applyBorder="1" applyAlignment="1">
      <alignment horizontal="center" vertical="center" wrapText="1"/>
    </xf>
    <xf numFmtId="1" fontId="96" fillId="0" borderId="34" xfId="0" applyNumberFormat="1" applyFont="1" applyBorder="1" applyAlignment="1">
      <alignment horizontal="center" vertical="center" wrapText="1"/>
    </xf>
    <xf numFmtId="3" fontId="31" fillId="0" borderId="34" xfId="0" applyNumberFormat="1" applyFont="1" applyBorder="1" applyAlignment="1">
      <alignment horizontal="center" vertical="center" wrapText="1"/>
    </xf>
    <xf numFmtId="190" fontId="31" fillId="0" borderId="34" xfId="0" applyNumberFormat="1" applyFont="1" applyBorder="1" applyAlignment="1">
      <alignment horizontal="center" vertical="center" wrapText="1"/>
    </xf>
    <xf numFmtId="173" fontId="98" fillId="63" borderId="34" xfId="0" applyNumberFormat="1" applyFont="1" applyFill="1" applyBorder="1" applyAlignment="1">
      <alignment horizontal="center" vertical="center" wrapText="1"/>
    </xf>
    <xf numFmtId="198" fontId="27" fillId="61" borderId="2" xfId="0" applyNumberFormat="1" applyFont="1" applyFill="1" applyBorder="1" applyAlignment="1">
      <alignment horizontal="center" vertical="center" wrapText="1"/>
    </xf>
    <xf numFmtId="198" fontId="23" fillId="0" borderId="2" xfId="0" applyNumberFormat="1" applyFont="1" applyFill="1" applyBorder="1" applyAlignment="1">
      <alignment horizontal="center" vertical="center" wrapText="1"/>
    </xf>
    <xf numFmtId="190" fontId="27" fillId="62" borderId="2" xfId="0" applyNumberFormat="1" applyFont="1" applyFill="1" applyBorder="1" applyAlignment="1">
      <alignment horizontal="center" vertical="center" wrapText="1"/>
    </xf>
    <xf numFmtId="197" fontId="23" fillId="99" borderId="2" xfId="698" applyNumberFormat="1" applyFont="1" applyFill="1" applyBorder="1" applyAlignment="1">
      <alignment horizontal="center" vertical="center" wrapText="1"/>
    </xf>
    <xf numFmtId="172" fontId="95" fillId="0" borderId="2" xfId="0" applyNumberFormat="1" applyFont="1" applyFill="1" applyBorder="1" applyAlignment="1">
      <alignment horizontal="center" vertical="center" wrapText="1"/>
    </xf>
    <xf numFmtId="2" fontId="95" fillId="61" borderId="2" xfId="0" applyNumberFormat="1" applyFont="1" applyFill="1" applyBorder="1" applyAlignment="1">
      <alignment horizontal="center" vertical="center" wrapText="1"/>
    </xf>
    <xf numFmtId="193" fontId="95" fillId="61" borderId="2" xfId="0" applyNumberFormat="1" applyFont="1" applyFill="1" applyBorder="1" applyAlignment="1">
      <alignment horizontal="center" vertical="center" wrapText="1"/>
    </xf>
    <xf numFmtId="172" fontId="95" fillId="61" borderId="2" xfId="0" applyNumberFormat="1" applyFont="1" applyFill="1" applyBorder="1" applyAlignment="1">
      <alignment horizontal="center" vertical="center" wrapText="1"/>
    </xf>
    <xf numFmtId="4" fontId="95" fillId="61" borderId="2" xfId="0" applyNumberFormat="1" applyFont="1" applyFill="1" applyBorder="1" applyAlignment="1">
      <alignment horizontal="center" vertical="center" wrapText="1"/>
    </xf>
    <xf numFmtId="180" fontId="23" fillId="100" borderId="2" xfId="0" applyNumberFormat="1" applyFont="1" applyFill="1" applyBorder="1" applyAlignment="1">
      <alignment horizontal="center" vertical="center" wrapText="1"/>
    </xf>
    <xf numFmtId="197" fontId="23" fillId="0" borderId="2" xfId="698" applyNumberFormat="1" applyFont="1" applyFill="1" applyBorder="1" applyAlignment="1">
      <alignment horizontal="center" vertical="center"/>
    </xf>
    <xf numFmtId="197" fontId="87" fillId="0" borderId="2" xfId="698" applyNumberFormat="1" applyFont="1" applyFill="1" applyBorder="1" applyAlignment="1">
      <alignment horizontal="center" vertical="center"/>
    </xf>
    <xf numFmtId="197" fontId="23" fillId="0" borderId="2" xfId="698" applyNumberFormat="1" applyFont="1" applyFill="1" applyBorder="1" applyAlignment="1">
      <alignment horizontal="center" vertical="center" wrapText="1"/>
    </xf>
    <xf numFmtId="197" fontId="23" fillId="101" borderId="2" xfId="698" applyNumberFormat="1" applyFont="1" applyFill="1" applyBorder="1" applyAlignment="1">
      <alignment horizontal="center" vertical="center" wrapText="1"/>
    </xf>
    <xf numFmtId="180" fontId="23" fillId="97" borderId="30" xfId="0" applyNumberFormat="1" applyFont="1" applyFill="1" applyBorder="1" applyAlignment="1">
      <alignment horizontal="center" vertical="center" wrapText="1"/>
    </xf>
    <xf numFmtId="197" fontId="87" fillId="97" borderId="2" xfId="698" applyNumberFormat="1" applyFont="1" applyFill="1" applyBorder="1" applyAlignment="1">
      <alignment horizontal="center" vertical="center" wrapText="1"/>
    </xf>
    <xf numFmtId="197" fontId="88" fillId="62" borderId="2" xfId="698" applyNumberFormat="1" applyFont="1" applyFill="1" applyBorder="1" applyAlignment="1">
      <alignment horizontal="center" vertical="center" wrapText="1"/>
    </xf>
    <xf numFmtId="192" fontId="23" fillId="0" borderId="2" xfId="0" applyNumberFormat="1" applyFont="1" applyFill="1" applyBorder="1" applyAlignment="1">
      <alignment horizontal="center" vertical="center" wrapText="1"/>
    </xf>
    <xf numFmtId="0" fontId="99" fillId="84" borderId="2" xfId="0" applyFont="1" applyFill="1" applyBorder="1" applyAlignment="1">
      <alignment horizontal="center" vertical="center" wrapText="1"/>
    </xf>
    <xf numFmtId="2" fontId="87" fillId="0" borderId="0" xfId="0" applyNumberFormat="1" applyFont="1" applyBorder="1" applyAlignment="1">
      <alignment horizontal="center" vertical="center"/>
    </xf>
    <xf numFmtId="172" fontId="87" fillId="0" borderId="0" xfId="0" applyNumberFormat="1" applyFont="1" applyBorder="1" applyAlignment="1">
      <alignment horizontal="center" vertical="center"/>
    </xf>
    <xf numFmtId="172" fontId="23" fillId="60" borderId="28" xfId="0" applyNumberFormat="1" applyFont="1" applyFill="1" applyBorder="1" applyAlignment="1">
      <alignment horizontal="center" vertical="center"/>
    </xf>
    <xf numFmtId="172" fontId="88" fillId="0" borderId="6" xfId="0" applyNumberFormat="1" applyFont="1" applyFill="1" applyBorder="1" applyAlignment="1">
      <alignment horizontal="center" vertical="center"/>
    </xf>
    <xf numFmtId="172" fontId="88" fillId="0" borderId="28" xfId="0" applyNumberFormat="1" applyFont="1" applyFill="1" applyBorder="1" applyAlignment="1">
      <alignment horizontal="center" vertical="center"/>
    </xf>
    <xf numFmtId="172" fontId="27" fillId="0" borderId="32" xfId="0" applyNumberFormat="1" applyFont="1" applyFill="1" applyBorder="1" applyAlignment="1">
      <alignment horizontal="center" vertical="center"/>
    </xf>
    <xf numFmtId="172" fontId="27" fillId="0" borderId="6" xfId="0" applyNumberFormat="1" applyFont="1" applyFill="1" applyBorder="1" applyAlignment="1">
      <alignment horizontal="center" vertical="center"/>
    </xf>
    <xf numFmtId="172" fontId="27" fillId="0" borderId="28" xfId="0" applyNumberFormat="1" applyFont="1" applyFill="1" applyBorder="1" applyAlignment="1">
      <alignment horizontal="center" vertical="center"/>
    </xf>
    <xf numFmtId="0" fontId="104" fillId="102" borderId="32" xfId="0" applyFont="1" applyFill="1" applyBorder="1" applyAlignment="1">
      <alignment horizontal="center" vertical="center"/>
    </xf>
    <xf numFmtId="0" fontId="104" fillId="102" borderId="6" xfId="0" applyFont="1" applyFill="1" applyBorder="1" applyAlignment="1">
      <alignment horizontal="center" vertical="center"/>
    </xf>
    <xf numFmtId="172" fontId="88" fillId="0" borderId="32" xfId="0" applyNumberFormat="1" applyFont="1" applyBorder="1" applyAlignment="1">
      <alignment horizontal="center" vertical="center"/>
    </xf>
    <xf numFmtId="172" fontId="88" fillId="0" borderId="6" xfId="0" applyNumberFormat="1" applyFont="1" applyBorder="1" applyAlignment="1">
      <alignment horizontal="center" vertical="center"/>
    </xf>
    <xf numFmtId="172" fontId="88" fillId="0" borderId="28" xfId="0" applyNumberFormat="1" applyFont="1" applyBorder="1" applyAlignment="1">
      <alignment horizontal="center" vertical="center"/>
    </xf>
    <xf numFmtId="0" fontId="88" fillId="0" borderId="32" xfId="0" applyFont="1" applyFill="1" applyBorder="1" applyAlignment="1">
      <alignment horizontal="center" vertical="center"/>
    </xf>
    <xf numFmtId="0" fontId="88" fillId="0" borderId="6" xfId="0" applyFont="1" applyFill="1" applyBorder="1" applyAlignment="1">
      <alignment horizontal="center" vertical="center"/>
    </xf>
    <xf numFmtId="0" fontId="88" fillId="0" borderId="28" xfId="0" applyFont="1" applyFill="1" applyBorder="1" applyAlignment="1">
      <alignment horizontal="center" vertical="center"/>
    </xf>
    <xf numFmtId="172" fontId="29" fillId="102" borderId="32" xfId="0" applyNumberFormat="1" applyFont="1" applyFill="1" applyBorder="1" applyAlignment="1">
      <alignment horizontal="center" vertical="center"/>
    </xf>
    <xf numFmtId="172" fontId="29" fillId="102" borderId="6" xfId="0" applyNumberFormat="1" applyFont="1" applyFill="1" applyBorder="1" applyAlignment="1">
      <alignment horizontal="center" vertical="center"/>
    </xf>
    <xf numFmtId="172" fontId="29" fillId="102" borderId="28" xfId="0" applyNumberFormat="1" applyFont="1" applyFill="1" applyBorder="1" applyAlignment="1">
      <alignment horizontal="center" vertical="center"/>
    </xf>
    <xf numFmtId="172" fontId="104" fillId="102" borderId="32" xfId="0" applyNumberFormat="1" applyFont="1" applyFill="1" applyBorder="1" applyAlignment="1">
      <alignment horizontal="center" vertical="center"/>
    </xf>
    <xf numFmtId="172" fontId="104" fillId="102" borderId="6" xfId="0" applyNumberFormat="1" applyFont="1" applyFill="1" applyBorder="1" applyAlignment="1">
      <alignment horizontal="center" vertical="center"/>
    </xf>
    <xf numFmtId="172" fontId="104" fillId="102" borderId="28" xfId="0" applyNumberFormat="1" applyFont="1" applyFill="1" applyBorder="1" applyAlignment="1">
      <alignment horizontal="center" vertical="center"/>
    </xf>
    <xf numFmtId="0" fontId="104" fillId="102" borderId="28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04" fillId="102" borderId="32" xfId="0" applyFont="1" applyFill="1" applyBorder="1" applyAlignment="1">
      <alignment horizontal="center" vertical="center" wrapText="1"/>
    </xf>
    <xf numFmtId="0" fontId="104" fillId="102" borderId="6" xfId="0" applyFont="1" applyFill="1" applyBorder="1" applyAlignment="1">
      <alignment horizontal="center" vertical="center" wrapText="1"/>
    </xf>
    <xf numFmtId="0" fontId="104" fillId="102" borderId="28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03" fillId="0" borderId="0" xfId="0" applyFont="1" applyBorder="1" applyAlignment="1">
      <alignment horizontal="right" vertical="center"/>
    </xf>
    <xf numFmtId="0" fontId="104" fillId="0" borderId="36" xfId="0" applyFont="1" applyBorder="1" applyAlignment="1">
      <alignment horizontal="center" vertical="center"/>
    </xf>
    <xf numFmtId="0" fontId="87" fillId="0" borderId="2" xfId="0" applyFont="1" applyBorder="1" applyAlignment="1">
      <alignment horizontal="center" vertical="center"/>
    </xf>
    <xf numFmtId="0" fontId="88" fillId="84" borderId="2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/>
    </xf>
    <xf numFmtId="172" fontId="27" fillId="0" borderId="32" xfId="0" applyNumberFormat="1" applyFont="1" applyFill="1" applyBorder="1" applyAlignment="1">
      <alignment horizontal="center" vertical="center" wrapText="1"/>
    </xf>
    <xf numFmtId="172" fontId="27" fillId="0" borderId="6" xfId="0" applyNumberFormat="1" applyFont="1" applyFill="1" applyBorder="1" applyAlignment="1">
      <alignment horizontal="center" vertical="center" wrapText="1"/>
    </xf>
    <xf numFmtId="172" fontId="27" fillId="0" borderId="28" xfId="0" applyNumberFormat="1" applyFont="1" applyFill="1" applyBorder="1" applyAlignment="1">
      <alignment horizontal="center" vertical="center" wrapText="1"/>
    </xf>
    <xf numFmtId="172" fontId="88" fillId="0" borderId="47" xfId="0" applyNumberFormat="1" applyFont="1" applyBorder="1" applyAlignment="1">
      <alignment horizontal="center" vertical="center" wrapText="1"/>
    </xf>
    <xf numFmtId="172" fontId="88" fillId="0" borderId="6" xfId="0" applyNumberFormat="1" applyFont="1" applyBorder="1" applyAlignment="1">
      <alignment horizontal="center" vertical="center" wrapText="1"/>
    </xf>
    <xf numFmtId="172" fontId="88" fillId="0" borderId="28" xfId="0" applyNumberFormat="1" applyFont="1" applyBorder="1" applyAlignment="1">
      <alignment horizontal="center" vertical="center" wrapText="1"/>
    </xf>
    <xf numFmtId="0" fontId="27" fillId="84" borderId="32" xfId="0" applyFont="1" applyFill="1" applyBorder="1" applyAlignment="1">
      <alignment horizontal="center" vertical="center" wrapText="1"/>
    </xf>
    <xf numFmtId="0" fontId="27" fillId="84" borderId="6" xfId="0" applyFont="1" applyFill="1" applyBorder="1" applyAlignment="1">
      <alignment horizontal="center" vertical="center" wrapText="1"/>
    </xf>
    <xf numFmtId="0" fontId="27" fillId="84" borderId="28" xfId="0" applyFont="1" applyFill="1" applyBorder="1" applyAlignment="1">
      <alignment horizontal="center" vertical="center" wrapText="1"/>
    </xf>
    <xf numFmtId="172" fontId="87" fillId="0" borderId="45" xfId="0" applyNumberFormat="1" applyFont="1" applyBorder="1" applyAlignment="1">
      <alignment horizontal="center" vertical="center"/>
    </xf>
    <xf numFmtId="172" fontId="87" fillId="0" borderId="46" xfId="0" applyNumberFormat="1" applyFont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36" xfId="0" applyFont="1" applyFill="1" applyBorder="1" applyAlignment="1">
      <alignment horizontal="right" vertical="center" wrapText="1"/>
    </xf>
    <xf numFmtId="0" fontId="27" fillId="0" borderId="36" xfId="0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1" fontId="27" fillId="0" borderId="2" xfId="0" applyNumberFormat="1" applyFont="1" applyFill="1" applyBorder="1" applyAlignment="1">
      <alignment horizontal="center" vertical="center" wrapText="1"/>
    </xf>
    <xf numFmtId="3" fontId="27" fillId="0" borderId="32" xfId="0" applyNumberFormat="1" applyFont="1" applyFill="1" applyBorder="1" applyAlignment="1">
      <alignment horizontal="center" vertical="center"/>
    </xf>
    <xf numFmtId="3" fontId="27" fillId="0" borderId="6" xfId="0" applyNumberFormat="1" applyFont="1" applyFill="1" applyBorder="1" applyAlignment="1">
      <alignment horizontal="center" vertical="center"/>
    </xf>
    <xf numFmtId="180" fontId="27" fillId="0" borderId="37" xfId="0" applyNumberFormat="1" applyFont="1" applyFill="1" applyBorder="1" applyAlignment="1">
      <alignment horizontal="left" vertical="center" wrapText="1"/>
    </xf>
    <xf numFmtId="180" fontId="27" fillId="0" borderId="26" xfId="0" applyNumberFormat="1" applyFont="1" applyFill="1" applyBorder="1" applyAlignment="1">
      <alignment horizontal="left" vertical="center" wrapText="1"/>
    </xf>
    <xf numFmtId="180" fontId="27" fillId="0" borderId="45" xfId="0" applyNumberFormat="1" applyFont="1" applyFill="1" applyBorder="1" applyAlignment="1">
      <alignment horizontal="left" vertical="center" wrapText="1"/>
    </xf>
    <xf numFmtId="180" fontId="27" fillId="0" borderId="29" xfId="0" applyNumberFormat="1" applyFont="1" applyFill="1" applyBorder="1" applyAlignment="1">
      <alignment horizontal="left" vertical="center" wrapText="1"/>
    </xf>
    <xf numFmtId="180" fontId="27" fillId="0" borderId="0" xfId="0" applyNumberFormat="1" applyFont="1" applyFill="1" applyBorder="1" applyAlignment="1">
      <alignment horizontal="left" vertical="center" wrapText="1"/>
    </xf>
    <xf numFmtId="180" fontId="27" fillId="0" borderId="46" xfId="0" applyNumberFormat="1" applyFont="1" applyFill="1" applyBorder="1" applyAlignment="1">
      <alignment horizontal="left" vertical="center" wrapText="1"/>
    </xf>
    <xf numFmtId="180" fontId="27" fillId="0" borderId="44" xfId="0" applyNumberFormat="1" applyFont="1" applyFill="1" applyBorder="1" applyAlignment="1">
      <alignment horizontal="left" vertical="center" wrapText="1"/>
    </xf>
    <xf numFmtId="180" fontId="27" fillId="0" borderId="36" xfId="0" applyNumberFormat="1" applyFont="1" applyFill="1" applyBorder="1" applyAlignment="1">
      <alignment horizontal="left" vertical="center" wrapText="1"/>
    </xf>
    <xf numFmtId="180" fontId="27" fillId="0" borderId="43" xfId="0" applyNumberFormat="1" applyFont="1" applyFill="1" applyBorder="1" applyAlignment="1">
      <alignment horizontal="left" vertical="center" wrapText="1"/>
    </xf>
    <xf numFmtId="180" fontId="27" fillId="62" borderId="32" xfId="0" applyNumberFormat="1" applyFont="1" applyFill="1" applyBorder="1" applyAlignment="1">
      <alignment horizontal="left" vertical="center" wrapText="1"/>
    </xf>
    <xf numFmtId="180" fontId="27" fillId="62" borderId="6" xfId="0" applyNumberFormat="1" applyFont="1" applyFill="1" applyBorder="1" applyAlignment="1">
      <alignment horizontal="left" vertical="center" wrapText="1"/>
    </xf>
    <xf numFmtId="180" fontId="27" fillId="62" borderId="28" xfId="0" applyNumberFormat="1" applyFont="1" applyFill="1" applyBorder="1" applyAlignment="1">
      <alignment horizontal="left" vertical="center" wrapText="1"/>
    </xf>
    <xf numFmtId="0" fontId="27" fillId="62" borderId="32" xfId="0" applyFont="1" applyFill="1" applyBorder="1" applyAlignment="1">
      <alignment horizontal="left" vertical="center" wrapText="1"/>
    </xf>
    <xf numFmtId="0" fontId="27" fillId="62" borderId="6" xfId="0" applyFont="1" applyFill="1" applyBorder="1" applyAlignment="1">
      <alignment horizontal="left" vertical="center" wrapText="1"/>
    </xf>
    <xf numFmtId="0" fontId="27" fillId="62" borderId="28" xfId="0" applyFont="1" applyFill="1" applyBorder="1" applyAlignment="1">
      <alignment horizontal="left" vertical="center" wrapText="1"/>
    </xf>
    <xf numFmtId="180" fontId="23" fillId="0" borderId="31" xfId="0" applyNumberFormat="1" applyFont="1" applyFill="1" applyBorder="1" applyAlignment="1">
      <alignment horizontal="center" vertical="center" wrapText="1"/>
    </xf>
    <xf numFmtId="180" fontId="23" fillId="0" borderId="27" xfId="0" applyNumberFormat="1" applyFont="1" applyFill="1" applyBorder="1" applyAlignment="1">
      <alignment horizontal="center" vertical="center" wrapText="1"/>
    </xf>
    <xf numFmtId="180" fontId="23" fillId="0" borderId="30" xfId="0" applyNumberFormat="1" applyFont="1" applyFill="1" applyBorder="1" applyAlignment="1">
      <alignment horizontal="center" vertical="center" wrapText="1"/>
    </xf>
    <xf numFmtId="180" fontId="23" fillId="0" borderId="31" xfId="0" applyNumberFormat="1" applyFont="1" applyFill="1" applyBorder="1" applyAlignment="1">
      <alignment horizontal="left" vertical="center" wrapText="1"/>
    </xf>
    <xf numFmtId="180" fontId="23" fillId="0" borderId="27" xfId="0" applyNumberFormat="1" applyFont="1" applyFill="1" applyBorder="1" applyAlignment="1">
      <alignment horizontal="left" vertical="center" wrapText="1"/>
    </xf>
    <xf numFmtId="180" fontId="23" fillId="0" borderId="30" xfId="0" applyNumberFormat="1" applyFont="1" applyFill="1" applyBorder="1" applyAlignment="1">
      <alignment horizontal="left" vertical="center" wrapText="1"/>
    </xf>
    <xf numFmtId="1" fontId="23" fillId="0" borderId="31" xfId="0" applyNumberFormat="1" applyFont="1" applyFill="1" applyBorder="1" applyAlignment="1">
      <alignment horizontal="center" vertical="center" wrapText="1"/>
    </xf>
    <xf numFmtId="1" fontId="23" fillId="0" borderId="27" xfId="0" applyNumberFormat="1" applyFont="1" applyFill="1" applyBorder="1" applyAlignment="1">
      <alignment horizontal="center" vertical="center" wrapText="1"/>
    </xf>
    <xf numFmtId="1" fontId="23" fillId="0" borderId="30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49" fontId="23" fillId="0" borderId="31" xfId="0" applyNumberFormat="1" applyFont="1" applyFill="1" applyBorder="1" applyAlignment="1">
      <alignment horizontal="center" vertical="center" wrapText="1"/>
    </xf>
    <xf numFmtId="49" fontId="23" fillId="0" borderId="27" xfId="0" applyNumberFormat="1" applyFont="1" applyFill="1" applyBorder="1" applyAlignment="1">
      <alignment horizontal="center" vertical="center" wrapText="1"/>
    </xf>
    <xf numFmtId="49" fontId="23" fillId="0" borderId="30" xfId="0" applyNumberFormat="1" applyFont="1" applyFill="1" applyBorder="1" applyAlignment="1">
      <alignment horizontal="center" vertical="center" wrapText="1"/>
    </xf>
    <xf numFmtId="180" fontId="27" fillId="0" borderId="31" xfId="0" applyNumberFormat="1" applyFont="1" applyFill="1" applyBorder="1" applyAlignment="1">
      <alignment horizontal="center" vertical="center" wrapText="1"/>
    </xf>
    <xf numFmtId="180" fontId="27" fillId="0" borderId="27" xfId="0" applyNumberFormat="1" applyFont="1" applyFill="1" applyBorder="1" applyAlignment="1">
      <alignment horizontal="center" vertical="center" wrapText="1"/>
    </xf>
    <xf numFmtId="180" fontId="27" fillId="0" borderId="30" xfId="0" applyNumberFormat="1" applyFont="1" applyFill="1" applyBorder="1" applyAlignment="1">
      <alignment horizontal="center" vertical="center" wrapText="1"/>
    </xf>
    <xf numFmtId="180" fontId="27" fillId="0" borderId="31" xfId="0" applyNumberFormat="1" applyFont="1" applyFill="1" applyBorder="1" applyAlignment="1">
      <alignment horizontal="left" vertical="center" wrapText="1"/>
    </xf>
    <xf numFmtId="180" fontId="27" fillId="0" borderId="27" xfId="0" applyNumberFormat="1" applyFont="1" applyFill="1" applyBorder="1" applyAlignment="1">
      <alignment horizontal="left" vertical="center" wrapText="1"/>
    </xf>
    <xf numFmtId="180" fontId="27" fillId="0" borderId="30" xfId="0" applyNumberFormat="1" applyFont="1" applyFill="1" applyBorder="1" applyAlignment="1">
      <alignment horizontal="left" vertical="center" wrapText="1"/>
    </xf>
    <xf numFmtId="1" fontId="27" fillId="0" borderId="31" xfId="0" applyNumberFormat="1" applyFont="1" applyFill="1" applyBorder="1" applyAlignment="1">
      <alignment horizontal="center" vertical="center" wrapText="1"/>
    </xf>
    <xf numFmtId="1" fontId="27" fillId="0" borderId="27" xfId="0" applyNumberFormat="1" applyFont="1" applyFill="1" applyBorder="1" applyAlignment="1">
      <alignment horizontal="center" vertical="center" wrapText="1"/>
    </xf>
    <xf numFmtId="1" fontId="27" fillId="0" borderId="30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49" fontId="27" fillId="0" borderId="27" xfId="0" applyNumberFormat="1" applyFont="1" applyFill="1" applyBorder="1" applyAlignment="1">
      <alignment horizontal="center" vertical="center" wrapText="1"/>
    </xf>
    <xf numFmtId="49" fontId="27" fillId="0" borderId="30" xfId="0" applyNumberFormat="1" applyFont="1" applyFill="1" applyBorder="1" applyAlignment="1">
      <alignment horizontal="center" vertical="center" wrapText="1"/>
    </xf>
    <xf numFmtId="180" fontId="27" fillId="62" borderId="44" xfId="0" applyNumberFormat="1" applyFont="1" applyFill="1" applyBorder="1" applyAlignment="1">
      <alignment horizontal="left" vertical="center" wrapText="1"/>
    </xf>
    <xf numFmtId="180" fontId="27" fillId="62" borderId="36" xfId="0" applyNumberFormat="1" applyFont="1" applyFill="1" applyBorder="1" applyAlignment="1">
      <alignment horizontal="left" vertical="center" wrapText="1"/>
    </xf>
    <xf numFmtId="180" fontId="27" fillId="62" borderId="43" xfId="0" applyNumberFormat="1" applyFont="1" applyFill="1" applyBorder="1" applyAlignment="1">
      <alignment horizontal="left" vertical="center" wrapText="1"/>
    </xf>
    <xf numFmtId="180" fontId="27" fillId="0" borderId="2" xfId="0" applyNumberFormat="1" applyFont="1" applyFill="1" applyBorder="1" applyAlignment="1">
      <alignment horizontal="left" vertical="center" wrapText="1"/>
    </xf>
    <xf numFmtId="180" fontId="23" fillId="0" borderId="2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80" fontId="23" fillId="0" borderId="2" xfId="0" applyNumberFormat="1" applyFont="1" applyFill="1" applyBorder="1" applyAlignment="1">
      <alignment horizontal="left" vertical="center" wrapText="1"/>
    </xf>
    <xf numFmtId="180" fontId="27" fillId="62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62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/>
    </xf>
    <xf numFmtId="0" fontId="88" fillId="0" borderId="36" xfId="0" applyFont="1" applyFill="1" applyBorder="1" applyAlignment="1">
      <alignment horizontal="right" vertical="center" wrapText="1"/>
    </xf>
    <xf numFmtId="0" fontId="88" fillId="0" borderId="36" xfId="0" applyFont="1" applyFill="1" applyBorder="1" applyAlignment="1">
      <alignment horizontal="center" vertical="center" wrapText="1"/>
    </xf>
    <xf numFmtId="49" fontId="88" fillId="0" borderId="2" xfId="0" applyNumberFormat="1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88" fillId="0" borderId="30" xfId="0" applyFont="1" applyBorder="1" applyAlignment="1">
      <alignment horizontal="center" vertical="center" wrapText="1"/>
    </xf>
    <xf numFmtId="0" fontId="88" fillId="0" borderId="2" xfId="0" applyFont="1" applyBorder="1" applyAlignment="1">
      <alignment horizontal="center" vertical="center" wrapText="1"/>
    </xf>
    <xf numFmtId="0" fontId="88" fillId="0" borderId="32" xfId="0" applyFont="1" applyBorder="1" applyAlignment="1">
      <alignment horizontal="left" vertical="center" wrapText="1"/>
    </xf>
    <xf numFmtId="0" fontId="88" fillId="0" borderId="6" xfId="0" applyFont="1" applyBorder="1" applyAlignment="1">
      <alignment horizontal="left" vertical="center" wrapText="1"/>
    </xf>
    <xf numFmtId="180" fontId="87" fillId="0" borderId="31" xfId="0" applyNumberFormat="1" applyFont="1" applyFill="1" applyBorder="1" applyAlignment="1">
      <alignment horizontal="center" vertical="center" wrapText="1"/>
    </xf>
    <xf numFmtId="180" fontId="87" fillId="0" borderId="27" xfId="0" applyNumberFormat="1" applyFont="1" applyFill="1" applyBorder="1" applyAlignment="1">
      <alignment horizontal="center" vertical="center" wrapText="1"/>
    </xf>
    <xf numFmtId="180" fontId="87" fillId="0" borderId="30" xfId="0" applyNumberFormat="1" applyFont="1" applyFill="1" applyBorder="1" applyAlignment="1">
      <alignment horizontal="center" vertical="center" wrapText="1"/>
    </xf>
    <xf numFmtId="180" fontId="87" fillId="0" borderId="31" xfId="0" applyNumberFormat="1" applyFont="1" applyFill="1" applyBorder="1" applyAlignment="1">
      <alignment horizontal="left" vertical="center" wrapText="1"/>
    </xf>
    <xf numFmtId="180" fontId="87" fillId="0" borderId="27" xfId="0" applyNumberFormat="1" applyFont="1" applyFill="1" applyBorder="1" applyAlignment="1">
      <alignment horizontal="left" vertical="center" wrapText="1"/>
    </xf>
    <xf numFmtId="180" fontId="87" fillId="0" borderId="30" xfId="0" applyNumberFormat="1" applyFont="1" applyFill="1" applyBorder="1" applyAlignment="1">
      <alignment horizontal="left" vertical="center" wrapText="1"/>
    </xf>
    <xf numFmtId="180" fontId="88" fillId="0" borderId="37" xfId="0" applyNumberFormat="1" applyFont="1" applyFill="1" applyBorder="1" applyAlignment="1">
      <alignment horizontal="left" vertical="center" wrapText="1"/>
    </xf>
    <xf numFmtId="180" fontId="88" fillId="0" borderId="26" xfId="0" applyNumberFormat="1" applyFont="1" applyFill="1" applyBorder="1" applyAlignment="1">
      <alignment horizontal="left" vertical="center" wrapText="1"/>
    </xf>
    <xf numFmtId="180" fontId="88" fillId="0" borderId="45" xfId="0" applyNumberFormat="1" applyFont="1" applyFill="1" applyBorder="1" applyAlignment="1">
      <alignment horizontal="left" vertical="center" wrapText="1"/>
    </xf>
    <xf numFmtId="180" fontId="88" fillId="0" borderId="29" xfId="0" applyNumberFormat="1" applyFont="1" applyFill="1" applyBorder="1" applyAlignment="1">
      <alignment horizontal="left" vertical="center" wrapText="1"/>
    </xf>
    <xf numFmtId="180" fontId="88" fillId="0" borderId="0" xfId="0" applyNumberFormat="1" applyFont="1" applyFill="1" applyBorder="1" applyAlignment="1">
      <alignment horizontal="left" vertical="center" wrapText="1"/>
    </xf>
    <xf numFmtId="180" fontId="88" fillId="0" borderId="46" xfId="0" applyNumberFormat="1" applyFont="1" applyFill="1" applyBorder="1" applyAlignment="1">
      <alignment horizontal="left" vertical="center" wrapText="1"/>
    </xf>
    <xf numFmtId="180" fontId="88" fillId="0" borderId="44" xfId="0" applyNumberFormat="1" applyFont="1" applyFill="1" applyBorder="1" applyAlignment="1">
      <alignment horizontal="left" vertical="center" wrapText="1"/>
    </xf>
    <xf numFmtId="180" fontId="88" fillId="0" borderId="36" xfId="0" applyNumberFormat="1" applyFont="1" applyFill="1" applyBorder="1" applyAlignment="1">
      <alignment horizontal="left" vertical="center" wrapText="1"/>
    </xf>
    <xf numFmtId="180" fontId="88" fillId="0" borderId="43" xfId="0" applyNumberFormat="1" applyFont="1" applyFill="1" applyBorder="1" applyAlignment="1">
      <alignment horizontal="left" vertical="center" wrapText="1"/>
    </xf>
    <xf numFmtId="0" fontId="88" fillId="62" borderId="32" xfId="0" applyFont="1" applyFill="1" applyBorder="1" applyAlignment="1">
      <alignment horizontal="left" vertical="center" wrapText="1"/>
    </xf>
    <xf numFmtId="0" fontId="88" fillId="62" borderId="6" xfId="0" applyFont="1" applyFill="1" applyBorder="1" applyAlignment="1">
      <alignment horizontal="left" vertical="center" wrapText="1"/>
    </xf>
    <xf numFmtId="49" fontId="87" fillId="0" borderId="31" xfId="0" applyNumberFormat="1" applyFont="1" applyFill="1" applyBorder="1" applyAlignment="1">
      <alignment horizontal="center" vertical="center" wrapText="1"/>
    </xf>
    <xf numFmtId="49" fontId="87" fillId="0" borderId="27" xfId="0" applyNumberFormat="1" applyFont="1" applyFill="1" applyBorder="1" applyAlignment="1">
      <alignment horizontal="center" vertical="center" wrapText="1"/>
    </xf>
    <xf numFmtId="49" fontId="87" fillId="0" borderId="30" xfId="0" applyNumberFormat="1" applyFont="1" applyFill="1" applyBorder="1" applyAlignment="1">
      <alignment horizontal="center" vertical="center" wrapText="1"/>
    </xf>
    <xf numFmtId="0" fontId="87" fillId="0" borderId="31" xfId="0" applyFont="1" applyFill="1" applyBorder="1" applyAlignment="1">
      <alignment horizontal="left" vertical="center" wrapText="1"/>
    </xf>
    <xf numFmtId="0" fontId="87" fillId="0" borderId="27" xfId="0" applyFont="1" applyFill="1" applyBorder="1" applyAlignment="1">
      <alignment horizontal="left" vertical="center" wrapText="1"/>
    </xf>
    <xf numFmtId="0" fontId="87" fillId="0" borderId="30" xfId="0" applyFont="1" applyFill="1" applyBorder="1" applyAlignment="1">
      <alignment horizontal="left" vertical="center" wrapText="1"/>
    </xf>
    <xf numFmtId="0" fontId="87" fillId="0" borderId="31" xfId="0" applyFont="1" applyFill="1" applyBorder="1" applyAlignment="1">
      <alignment horizontal="center" vertical="center" wrapText="1"/>
    </xf>
    <xf numFmtId="0" fontId="87" fillId="0" borderId="27" xfId="0" applyFont="1" applyFill="1" applyBorder="1" applyAlignment="1">
      <alignment horizontal="center" vertical="center" wrapText="1"/>
    </xf>
    <xf numFmtId="0" fontId="87" fillId="0" borderId="30" xfId="0" applyFont="1" applyFill="1" applyBorder="1" applyAlignment="1">
      <alignment horizontal="center" vertical="center" wrapText="1"/>
    </xf>
    <xf numFmtId="49" fontId="88" fillId="0" borderId="31" xfId="0" applyNumberFormat="1" applyFont="1" applyFill="1" applyBorder="1" applyAlignment="1">
      <alignment horizontal="center" vertical="center" wrapText="1"/>
    </xf>
    <xf numFmtId="49" fontId="88" fillId="0" borderId="27" xfId="0" applyNumberFormat="1" applyFont="1" applyFill="1" applyBorder="1" applyAlignment="1">
      <alignment horizontal="center" vertical="center" wrapText="1"/>
    </xf>
    <xf numFmtId="49" fontId="88" fillId="0" borderId="30" xfId="0" applyNumberFormat="1" applyFont="1" applyFill="1" applyBorder="1" applyAlignment="1">
      <alignment horizontal="center" vertical="center" wrapText="1"/>
    </xf>
    <xf numFmtId="0" fontId="88" fillId="0" borderId="31" xfId="0" applyFont="1" applyFill="1" applyBorder="1" applyAlignment="1">
      <alignment horizontal="left" vertical="center" wrapText="1"/>
    </xf>
    <xf numFmtId="0" fontId="88" fillId="0" borderId="27" xfId="0" applyFont="1" applyFill="1" applyBorder="1" applyAlignment="1">
      <alignment horizontal="left" vertical="center" wrapText="1"/>
    </xf>
    <xf numFmtId="0" fontId="88" fillId="0" borderId="30" xfId="0" applyFont="1" applyFill="1" applyBorder="1" applyAlignment="1">
      <alignment horizontal="left" vertical="center" wrapText="1"/>
    </xf>
    <xf numFmtId="0" fontId="88" fillId="0" borderId="31" xfId="0" applyFont="1" applyFill="1" applyBorder="1" applyAlignment="1">
      <alignment horizontal="center" vertical="center" wrapText="1"/>
    </xf>
    <xf numFmtId="0" fontId="88" fillId="0" borderId="27" xfId="0" applyFont="1" applyFill="1" applyBorder="1" applyAlignment="1">
      <alignment horizontal="center" vertical="center" wrapText="1"/>
    </xf>
    <xf numFmtId="0" fontId="88" fillId="0" borderId="30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49" fontId="88" fillId="0" borderId="2" xfId="0" applyNumberFormat="1" applyFont="1" applyFill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left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88" fillId="0" borderId="37" xfId="0" applyFont="1" applyFill="1" applyBorder="1" applyAlignment="1">
      <alignment horizontal="left" vertical="center" wrapText="1"/>
    </xf>
    <xf numFmtId="0" fontId="88" fillId="0" borderId="26" xfId="0" applyFont="1" applyFill="1" applyBorder="1" applyAlignment="1">
      <alignment horizontal="left" vertical="center" wrapText="1"/>
    </xf>
    <xf numFmtId="0" fontId="88" fillId="0" borderId="45" xfId="0" applyFont="1" applyFill="1" applyBorder="1" applyAlignment="1">
      <alignment horizontal="left" vertical="center" wrapText="1"/>
    </xf>
    <xf numFmtId="0" fontId="88" fillId="0" borderId="29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left" vertical="center" wrapText="1"/>
    </xf>
    <xf numFmtId="0" fontId="88" fillId="0" borderId="46" xfId="0" applyFont="1" applyFill="1" applyBorder="1" applyAlignment="1">
      <alignment horizontal="left" vertical="center" wrapText="1"/>
    </xf>
    <xf numFmtId="0" fontId="88" fillId="0" borderId="44" xfId="0" applyFont="1" applyFill="1" applyBorder="1" applyAlignment="1">
      <alignment horizontal="left" vertical="center" wrapText="1"/>
    </xf>
    <xf numFmtId="0" fontId="88" fillId="0" borderId="36" xfId="0" applyFont="1" applyFill="1" applyBorder="1" applyAlignment="1">
      <alignment horizontal="left" vertical="center" wrapText="1"/>
    </xf>
    <xf numFmtId="0" fontId="88" fillId="0" borderId="43" xfId="0" applyFont="1" applyFill="1" applyBorder="1" applyAlignment="1">
      <alignment horizontal="left" vertical="center" wrapText="1"/>
    </xf>
    <xf numFmtId="0" fontId="88" fillId="102" borderId="2" xfId="0" applyFont="1" applyFill="1" applyBorder="1" applyAlignment="1">
      <alignment horizontal="center" vertical="center" wrapText="1"/>
    </xf>
    <xf numFmtId="0" fontId="88" fillId="102" borderId="42" xfId="0" applyFont="1" applyFill="1" applyBorder="1" applyAlignment="1">
      <alignment horizontal="center" vertical="center" wrapText="1"/>
    </xf>
    <xf numFmtId="172" fontId="88" fillId="102" borderId="38" xfId="0" applyNumberFormat="1" applyFont="1" applyFill="1" applyBorder="1" applyAlignment="1">
      <alignment horizontal="center" vertical="center" wrapText="1"/>
    </xf>
    <xf numFmtId="172" fontId="88" fillId="102" borderId="2" xfId="0" applyNumberFormat="1" applyFont="1" applyFill="1" applyBorder="1" applyAlignment="1">
      <alignment horizontal="center" vertical="center" wrapText="1"/>
    </xf>
    <xf numFmtId="172" fontId="88" fillId="102" borderId="42" xfId="0" applyNumberFormat="1" applyFont="1" applyFill="1" applyBorder="1" applyAlignment="1">
      <alignment horizontal="center" vertical="center" wrapText="1"/>
    </xf>
    <xf numFmtId="0" fontId="99" fillId="84" borderId="50" xfId="0" applyFont="1" applyFill="1" applyBorder="1" applyAlignment="1">
      <alignment horizontal="center" vertical="center" wrapText="1"/>
    </xf>
    <xf numFmtId="0" fontId="99" fillId="84" borderId="51" xfId="0" applyFont="1" applyFill="1" applyBorder="1" applyAlignment="1">
      <alignment horizontal="center" vertical="center" wrapText="1"/>
    </xf>
    <xf numFmtId="0" fontId="99" fillId="84" borderId="52" xfId="0" applyFont="1" applyFill="1" applyBorder="1" applyAlignment="1">
      <alignment horizontal="center" vertical="center" wrapText="1"/>
    </xf>
    <xf numFmtId="172" fontId="27" fillId="102" borderId="38" xfId="0" applyNumberFormat="1" applyFont="1" applyFill="1" applyBorder="1" applyAlignment="1">
      <alignment horizontal="center" vertical="center" wrapText="1"/>
    </xf>
    <xf numFmtId="172" fontId="27" fillId="102" borderId="2" xfId="0" applyNumberFormat="1" applyFont="1" applyFill="1" applyBorder="1" applyAlignment="1">
      <alignment horizontal="center" vertical="center" wrapText="1"/>
    </xf>
    <xf numFmtId="172" fontId="27" fillId="102" borderId="42" xfId="0" applyNumberFormat="1" applyFont="1" applyFill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/>
    </xf>
    <xf numFmtId="0" fontId="23" fillId="84" borderId="2" xfId="0" applyFont="1" applyFill="1" applyBorder="1" applyAlignment="1">
      <alignment horizontal="center" vertical="center" wrapText="1"/>
    </xf>
    <xf numFmtId="172" fontId="87" fillId="0" borderId="2" xfId="0" applyNumberFormat="1" applyFont="1" applyBorder="1" applyAlignment="1">
      <alignment horizontal="center" vertical="center" wrapText="1"/>
    </xf>
    <xf numFmtId="0" fontId="88" fillId="84" borderId="48" xfId="0" applyFont="1" applyFill="1" applyBorder="1" applyAlignment="1">
      <alignment horizontal="center" vertical="center" wrapText="1"/>
    </xf>
    <xf numFmtId="0" fontId="88" fillId="84" borderId="38" xfId="0" applyFont="1" applyFill="1" applyBorder="1" applyAlignment="1">
      <alignment horizontal="center" vertical="center" wrapText="1"/>
    </xf>
    <xf numFmtId="0" fontId="88" fillId="84" borderId="41" xfId="0" applyFont="1" applyFill="1" applyBorder="1" applyAlignment="1">
      <alignment horizontal="center" vertical="center" wrapText="1"/>
    </xf>
    <xf numFmtId="0" fontId="99" fillId="0" borderId="41" xfId="0" applyFont="1" applyBorder="1" applyAlignment="1">
      <alignment horizontal="center" vertical="center" wrapText="1"/>
    </xf>
    <xf numFmtId="0" fontId="99" fillId="0" borderId="2" xfId="0" applyFont="1" applyBorder="1" applyAlignment="1">
      <alignment horizontal="center" vertical="center" wrapText="1"/>
    </xf>
    <xf numFmtId="0" fontId="99" fillId="0" borderId="49" xfId="0" applyFont="1" applyBorder="1" applyAlignment="1">
      <alignment horizontal="center" vertical="center" wrapText="1"/>
    </xf>
    <xf numFmtId="0" fontId="99" fillId="0" borderId="42" xfId="0" applyFont="1" applyBorder="1" applyAlignment="1">
      <alignment horizontal="center" vertical="center" wrapText="1"/>
    </xf>
    <xf numFmtId="0" fontId="88" fillId="102" borderId="38" xfId="0" applyFont="1" applyFill="1" applyBorder="1" applyAlignment="1">
      <alignment horizontal="center" vertical="center"/>
    </xf>
    <xf numFmtId="0" fontId="88" fillId="102" borderId="2" xfId="0" applyFont="1" applyFill="1" applyBorder="1" applyAlignment="1">
      <alignment horizontal="center" vertical="center"/>
    </xf>
    <xf numFmtId="0" fontId="88" fillId="102" borderId="42" xfId="0" applyFont="1" applyFill="1" applyBorder="1" applyAlignment="1">
      <alignment horizontal="center" vertical="center"/>
    </xf>
    <xf numFmtId="0" fontId="88" fillId="61" borderId="53" xfId="0" applyNumberFormat="1" applyFont="1" applyFill="1" applyBorder="1" applyAlignment="1">
      <alignment horizontal="center" vertical="center" wrapText="1"/>
    </xf>
    <xf numFmtId="0" fontId="88" fillId="61" borderId="5" xfId="0" applyNumberFormat="1" applyFont="1" applyFill="1" applyBorder="1" applyAlignment="1">
      <alignment horizontal="center" vertical="center" wrapText="1"/>
    </xf>
    <xf numFmtId="0" fontId="88" fillId="61" borderId="35" xfId="0" applyNumberFormat="1" applyFont="1" applyFill="1" applyBorder="1" applyAlignment="1">
      <alignment horizontal="center" vertical="center" wrapText="1"/>
    </xf>
    <xf numFmtId="0" fontId="99" fillId="0" borderId="54" xfId="0" applyNumberFormat="1" applyFont="1" applyBorder="1" applyAlignment="1">
      <alignment horizontal="center" vertical="center" wrapText="1"/>
    </xf>
    <xf numFmtId="0" fontId="99" fillId="0" borderId="33" xfId="0" applyNumberFormat="1" applyFont="1" applyBorder="1" applyAlignment="1">
      <alignment horizontal="center" vertical="center" wrapText="1"/>
    </xf>
    <xf numFmtId="0" fontId="27" fillId="61" borderId="53" xfId="0" applyNumberFormat="1" applyFont="1" applyFill="1" applyBorder="1" applyAlignment="1">
      <alignment horizontal="center" vertical="center" wrapText="1"/>
    </xf>
    <xf numFmtId="0" fontId="27" fillId="61" borderId="5" xfId="0" applyNumberFormat="1" applyFont="1" applyFill="1" applyBorder="1" applyAlignment="1">
      <alignment horizontal="center" vertical="center" wrapText="1"/>
    </xf>
    <xf numFmtId="0" fontId="27" fillId="61" borderId="35" xfId="0" applyNumberFormat="1" applyFont="1" applyFill="1" applyBorder="1" applyAlignment="1">
      <alignment horizontal="center" vertical="center" wrapText="1"/>
    </xf>
    <xf numFmtId="180" fontId="23" fillId="0" borderId="25" xfId="0" applyNumberFormat="1" applyFont="1" applyFill="1" applyBorder="1" applyAlignment="1">
      <alignment horizontal="center" vertical="center" wrapText="1"/>
    </xf>
    <xf numFmtId="180" fontId="23" fillId="0" borderId="55" xfId="0" applyNumberFormat="1" applyFont="1" applyFill="1" applyBorder="1" applyAlignment="1">
      <alignment horizontal="center" vertical="center" wrapText="1"/>
    </xf>
    <xf numFmtId="180" fontId="23" fillId="0" borderId="56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80" fontId="23" fillId="0" borderId="48" xfId="0" applyNumberFormat="1" applyFont="1" applyFill="1" applyBorder="1" applyAlignment="1">
      <alignment horizontal="left" vertical="center" wrapText="1"/>
    </xf>
    <xf numFmtId="180" fontId="23" fillId="0" borderId="38" xfId="0" applyNumberFormat="1" applyFont="1" applyFill="1" applyBorder="1" applyAlignment="1">
      <alignment horizontal="left" vertical="center" wrapText="1"/>
    </xf>
    <xf numFmtId="180" fontId="23" fillId="0" borderId="39" xfId="0" applyNumberFormat="1" applyFont="1" applyFill="1" applyBorder="1" applyAlignment="1">
      <alignment horizontal="left" vertical="center" wrapText="1"/>
    </xf>
    <xf numFmtId="49" fontId="27" fillId="0" borderId="48" xfId="0" applyNumberFormat="1" applyFont="1" applyFill="1" applyBorder="1" applyAlignment="1">
      <alignment horizontal="center" vertical="center" wrapText="1"/>
    </xf>
    <xf numFmtId="49" fontId="27" fillId="0" borderId="39" xfId="0" applyNumberFormat="1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3" fontId="27" fillId="0" borderId="41" xfId="0" applyNumberFormat="1" applyFont="1" applyFill="1" applyBorder="1" applyAlignment="1">
      <alignment horizontal="center" vertical="center"/>
    </xf>
    <xf numFmtId="3" fontId="27" fillId="0" borderId="50" xfId="0" applyNumberFormat="1" applyFont="1" applyFill="1" applyBorder="1" applyAlignment="1">
      <alignment horizontal="center" vertical="center"/>
    </xf>
    <xf numFmtId="3" fontId="27" fillId="0" borderId="49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180" fontId="27" fillId="62" borderId="31" xfId="0" applyNumberFormat="1" applyFont="1" applyFill="1" applyBorder="1" applyAlignment="1">
      <alignment horizontal="center" vertical="center" wrapText="1"/>
    </xf>
    <xf numFmtId="180" fontId="27" fillId="62" borderId="27" xfId="0" applyNumberFormat="1" applyFont="1" applyFill="1" applyBorder="1" applyAlignment="1">
      <alignment horizontal="center" vertical="center" wrapText="1"/>
    </xf>
    <xf numFmtId="180" fontId="23" fillId="102" borderId="32" xfId="0" applyNumberFormat="1" applyFont="1" applyFill="1" applyBorder="1" applyAlignment="1">
      <alignment horizontal="center" vertical="center" wrapText="1"/>
    </xf>
    <xf numFmtId="180" fontId="23" fillId="102" borderId="6" xfId="0" applyNumberFormat="1" applyFont="1" applyFill="1" applyBorder="1" applyAlignment="1">
      <alignment horizontal="center" vertical="center" wrapText="1"/>
    </xf>
    <xf numFmtId="180" fontId="23" fillId="102" borderId="28" xfId="0" applyNumberFormat="1" applyFont="1" applyFill="1" applyBorder="1" applyAlignment="1">
      <alignment horizontal="center" vertical="center" wrapText="1"/>
    </xf>
    <xf numFmtId="180" fontId="23" fillId="0" borderId="32" xfId="0" applyNumberFormat="1" applyFont="1" applyFill="1" applyBorder="1" applyAlignment="1">
      <alignment horizontal="center" vertical="center" wrapText="1"/>
    </xf>
    <xf numFmtId="180" fontId="27" fillId="0" borderId="6" xfId="0" applyNumberFormat="1" applyFont="1" applyFill="1" applyBorder="1" applyAlignment="1">
      <alignment horizontal="center" vertical="center" wrapText="1"/>
    </xf>
    <xf numFmtId="180" fontId="27" fillId="0" borderId="28" xfId="0" applyNumberFormat="1" applyFont="1" applyFill="1" applyBorder="1" applyAlignment="1">
      <alignment horizontal="center" vertical="center" wrapText="1"/>
    </xf>
    <xf numFmtId="0" fontId="99" fillId="84" borderId="2" xfId="0" applyFont="1" applyFill="1" applyBorder="1" applyAlignment="1">
      <alignment horizontal="center" vertical="center" wrapText="1"/>
    </xf>
    <xf numFmtId="0" fontId="88" fillId="62" borderId="38" xfId="0" applyFont="1" applyFill="1" applyBorder="1" applyAlignment="1">
      <alignment horizontal="center" vertical="center"/>
    </xf>
    <xf numFmtId="0" fontId="88" fillId="62" borderId="2" xfId="0" applyFont="1" applyFill="1" applyBorder="1" applyAlignment="1">
      <alignment horizontal="center" vertical="center"/>
    </xf>
    <xf numFmtId="0" fontId="88" fillId="62" borderId="42" xfId="0" applyFont="1" applyFill="1" applyBorder="1" applyAlignment="1">
      <alignment horizontal="center" vertical="center"/>
    </xf>
  </cellXfs>
  <cellStyles count="771">
    <cellStyle name=" 1" xfId="1"/>
    <cellStyle name="_2008г. и 4кв" xfId="2"/>
    <cellStyle name="_4_macro 2009" xfId="3"/>
    <cellStyle name="_Condition-long(2012-2030)нах" xfId="4"/>
    <cellStyle name="_CPI foodimp" xfId="5"/>
    <cellStyle name="_macro 2012 var 1" xfId="6"/>
    <cellStyle name="_SeriesAttributes" xfId="7"/>
    <cellStyle name="_v-2013-2030- 2b17.01.11Нах-cpiнов. курс inn 1-2-Е1xls" xfId="8"/>
    <cellStyle name="_Газ-расчет-16 0508Клдо 2023" xfId="9"/>
    <cellStyle name="_ИПЦЖКХ2105 08-до 2023вар1" xfId="10"/>
    <cellStyle name="_Книга1" xfId="11"/>
    <cellStyle name="_Книга3" xfId="12"/>
    <cellStyle name="_курсовые разницы 01,06,08" xfId="13"/>
    <cellStyle name="_Макро_2030 год" xfId="14"/>
    <cellStyle name="_Модель - 2(23)" xfId="15"/>
    <cellStyle name="_Правила заполнения" xfId="16"/>
    <cellStyle name="_Приложение 5-1" xfId="17"/>
    <cellStyle name="_Сб-macro 2020" xfId="18"/>
    <cellStyle name="_Сб-macro 2020_v2008-2012-23.09.09вар2а-11" xfId="19"/>
    <cellStyle name="_ЦФ  реализация акций 2008-2010" xfId="20"/>
    <cellStyle name="_ЦФ  реализация акций 2008-2010_акции по годам 2009-2012" xfId="21"/>
    <cellStyle name="_ЦФ  реализация акций 2008-2010_Копия Прогноз ПТРдо 2030г  (3)" xfId="22"/>
    <cellStyle name="_ЦФ  реализация акций 2008-2010_Прогноз ПТРдо 2030г." xfId="23"/>
    <cellStyle name="1Normal" xfId="24"/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20% - Акцент1 2" xfId="31"/>
    <cellStyle name="20% - Акцент2 2" xfId="32"/>
    <cellStyle name="20% - Акцент3 2" xfId="33"/>
    <cellStyle name="20% - Акцент4 2" xfId="34"/>
    <cellStyle name="20% - Акцент5 2" xfId="35"/>
    <cellStyle name="20% - Акцент6 2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Акцент1 2" xfId="43"/>
    <cellStyle name="40% - Акцент2 2" xfId="44"/>
    <cellStyle name="40% - Акцент3 2" xfId="45"/>
    <cellStyle name="40% - Акцент4 2" xfId="46"/>
    <cellStyle name="40% - Акцент5 2" xfId="47"/>
    <cellStyle name="40% - Акцент6 2" xfId="48"/>
    <cellStyle name="60% - Accent1" xfId="49"/>
    <cellStyle name="60% - Accent2" xfId="50"/>
    <cellStyle name="60% - Accent3" xfId="51"/>
    <cellStyle name="60% - Accent4" xfId="52"/>
    <cellStyle name="60% - Accent5" xfId="53"/>
    <cellStyle name="60% - Accent6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Accent1" xfId="61"/>
    <cellStyle name="Accent1 - 20%" xfId="62"/>
    <cellStyle name="Accent1 - 20% 2" xfId="63"/>
    <cellStyle name="Accent1 - 20% 3" xfId="64"/>
    <cellStyle name="Accent1 - 20% 4" xfId="65"/>
    <cellStyle name="Accent1 - 20% 5" xfId="66"/>
    <cellStyle name="Accent1 - 20% 6" xfId="67"/>
    <cellStyle name="Accent1 - 40%" xfId="68"/>
    <cellStyle name="Accent1 - 40% 2" xfId="69"/>
    <cellStyle name="Accent1 - 40% 3" xfId="70"/>
    <cellStyle name="Accent1 - 40% 4" xfId="71"/>
    <cellStyle name="Accent1 - 40% 5" xfId="72"/>
    <cellStyle name="Accent1 - 40% 6" xfId="73"/>
    <cellStyle name="Accent1 - 60%" xfId="74"/>
    <cellStyle name="Accent1 - 60% 2" xfId="75"/>
    <cellStyle name="Accent1 - 60% 3" xfId="76"/>
    <cellStyle name="Accent1 - 60% 4" xfId="77"/>
    <cellStyle name="Accent1 - 60% 5" xfId="78"/>
    <cellStyle name="Accent1 - 60% 6" xfId="79"/>
    <cellStyle name="Accent1_акции по годам 2009-2012" xfId="80"/>
    <cellStyle name="Accent2" xfId="81"/>
    <cellStyle name="Accent2 - 20%" xfId="82"/>
    <cellStyle name="Accent2 - 20% 2" xfId="83"/>
    <cellStyle name="Accent2 - 20% 3" xfId="84"/>
    <cellStyle name="Accent2 - 20% 4" xfId="85"/>
    <cellStyle name="Accent2 - 20% 5" xfId="86"/>
    <cellStyle name="Accent2 - 20% 6" xfId="87"/>
    <cellStyle name="Accent2 - 40%" xfId="88"/>
    <cellStyle name="Accent2 - 40% 2" xfId="89"/>
    <cellStyle name="Accent2 - 40% 3" xfId="90"/>
    <cellStyle name="Accent2 - 40% 4" xfId="91"/>
    <cellStyle name="Accent2 - 40% 5" xfId="92"/>
    <cellStyle name="Accent2 - 40% 6" xfId="93"/>
    <cellStyle name="Accent2 - 60%" xfId="94"/>
    <cellStyle name="Accent2 - 60% 2" xfId="95"/>
    <cellStyle name="Accent2 - 60% 3" xfId="96"/>
    <cellStyle name="Accent2 - 60% 4" xfId="97"/>
    <cellStyle name="Accent2 - 60% 5" xfId="98"/>
    <cellStyle name="Accent2 - 60% 6" xfId="99"/>
    <cellStyle name="Accent2_акции по годам 2009-2012" xfId="100"/>
    <cellStyle name="Accent3" xfId="101"/>
    <cellStyle name="Accent3 - 20%" xfId="102"/>
    <cellStyle name="Accent3 - 20% 2" xfId="103"/>
    <cellStyle name="Accent3 - 20% 3" xfId="104"/>
    <cellStyle name="Accent3 - 20% 4" xfId="105"/>
    <cellStyle name="Accent3 - 20% 5" xfId="106"/>
    <cellStyle name="Accent3 - 20% 6" xfId="107"/>
    <cellStyle name="Accent3 - 40%" xfId="108"/>
    <cellStyle name="Accent3 - 40% 2" xfId="109"/>
    <cellStyle name="Accent3 - 40% 3" xfId="110"/>
    <cellStyle name="Accent3 - 40% 4" xfId="111"/>
    <cellStyle name="Accent3 - 40% 5" xfId="112"/>
    <cellStyle name="Accent3 - 40% 6" xfId="113"/>
    <cellStyle name="Accent3 - 60%" xfId="114"/>
    <cellStyle name="Accent3 - 60% 2" xfId="115"/>
    <cellStyle name="Accent3 - 60% 3" xfId="116"/>
    <cellStyle name="Accent3 - 60% 4" xfId="117"/>
    <cellStyle name="Accent3 - 60% 5" xfId="118"/>
    <cellStyle name="Accent3 - 60% 6" xfId="119"/>
    <cellStyle name="Accent3_7-р" xfId="120"/>
    <cellStyle name="Accent4" xfId="121"/>
    <cellStyle name="Accent4 - 20%" xfId="122"/>
    <cellStyle name="Accent4 - 20% 2" xfId="123"/>
    <cellStyle name="Accent4 - 20% 3" xfId="124"/>
    <cellStyle name="Accent4 - 20% 4" xfId="125"/>
    <cellStyle name="Accent4 - 20% 5" xfId="126"/>
    <cellStyle name="Accent4 - 20% 6" xfId="127"/>
    <cellStyle name="Accent4 - 40%" xfId="128"/>
    <cellStyle name="Accent4 - 40% 2" xfId="129"/>
    <cellStyle name="Accent4 - 40% 3" xfId="130"/>
    <cellStyle name="Accent4 - 40% 4" xfId="131"/>
    <cellStyle name="Accent4 - 40% 5" xfId="132"/>
    <cellStyle name="Accent4 - 40% 6" xfId="133"/>
    <cellStyle name="Accent4 - 60%" xfId="134"/>
    <cellStyle name="Accent4 - 60% 2" xfId="135"/>
    <cellStyle name="Accent4 - 60% 3" xfId="136"/>
    <cellStyle name="Accent4 - 60% 4" xfId="137"/>
    <cellStyle name="Accent4 - 60% 5" xfId="138"/>
    <cellStyle name="Accent4 - 60% 6" xfId="139"/>
    <cellStyle name="Accent4_7-р" xfId="140"/>
    <cellStyle name="Accent5" xfId="141"/>
    <cellStyle name="Accent5 - 20%" xfId="142"/>
    <cellStyle name="Accent5 - 20% 2" xfId="143"/>
    <cellStyle name="Accent5 - 20% 3" xfId="144"/>
    <cellStyle name="Accent5 - 20% 4" xfId="145"/>
    <cellStyle name="Accent5 - 20% 5" xfId="146"/>
    <cellStyle name="Accent5 - 20% 6" xfId="147"/>
    <cellStyle name="Accent5 - 40%" xfId="148"/>
    <cellStyle name="Accent5 - 60%" xfId="149"/>
    <cellStyle name="Accent5 - 60% 2" xfId="150"/>
    <cellStyle name="Accent5 - 60% 3" xfId="151"/>
    <cellStyle name="Accent5 - 60% 4" xfId="152"/>
    <cellStyle name="Accent5 - 60% 5" xfId="153"/>
    <cellStyle name="Accent5 - 60% 6" xfId="154"/>
    <cellStyle name="Accent5_7-р" xfId="155"/>
    <cellStyle name="Accent6" xfId="156"/>
    <cellStyle name="Accent6 - 20%" xfId="157"/>
    <cellStyle name="Accent6 - 40%" xfId="158"/>
    <cellStyle name="Accent6 - 40% 2" xfId="159"/>
    <cellStyle name="Accent6 - 40% 3" xfId="160"/>
    <cellStyle name="Accent6 - 40% 4" xfId="161"/>
    <cellStyle name="Accent6 - 40% 5" xfId="162"/>
    <cellStyle name="Accent6 - 40% 6" xfId="163"/>
    <cellStyle name="Accent6 - 60%" xfId="164"/>
    <cellStyle name="Accent6 - 60% 2" xfId="165"/>
    <cellStyle name="Accent6 - 60% 3" xfId="166"/>
    <cellStyle name="Accent6 - 60% 4" xfId="167"/>
    <cellStyle name="Accent6 - 60% 5" xfId="168"/>
    <cellStyle name="Accent6 - 60% 6" xfId="169"/>
    <cellStyle name="Accent6_7-р" xfId="170"/>
    <cellStyle name="Annotations Cell - PerformancePoint" xfId="171"/>
    <cellStyle name="Arial007000001514155735" xfId="172"/>
    <cellStyle name="Arial007000001514155735 2" xfId="173"/>
    <cellStyle name="Arial0070000015536870911" xfId="174"/>
    <cellStyle name="Arial0070000015536870911 2" xfId="175"/>
    <cellStyle name="Arial007000001565535" xfId="176"/>
    <cellStyle name="Arial007000001565535 2" xfId="177"/>
    <cellStyle name="Arial0110010000536870911" xfId="178"/>
    <cellStyle name="Arial01101000015536870911" xfId="179"/>
    <cellStyle name="Arial017010000536870911" xfId="180"/>
    <cellStyle name="Arial018000000536870911" xfId="181"/>
    <cellStyle name="Arial10170100015536870911" xfId="182"/>
    <cellStyle name="Arial10170100015536870911 2" xfId="183"/>
    <cellStyle name="Arial107000000536870911" xfId="184"/>
    <cellStyle name="Arial107000001514155735" xfId="185"/>
    <cellStyle name="Arial107000001514155735 2" xfId="186"/>
    <cellStyle name="Arial107000001514155735FMT" xfId="187"/>
    <cellStyle name="Arial107000001514155735FMT 2" xfId="188"/>
    <cellStyle name="Arial1070000015536870911" xfId="189"/>
    <cellStyle name="Arial1070000015536870911 2" xfId="190"/>
    <cellStyle name="Arial1070000015536870911FMT" xfId="191"/>
    <cellStyle name="Arial1070000015536870911FMT 2" xfId="192"/>
    <cellStyle name="Arial107000001565535" xfId="193"/>
    <cellStyle name="Arial107000001565535 2" xfId="194"/>
    <cellStyle name="Arial107000001565535FMT" xfId="195"/>
    <cellStyle name="Arial107000001565535FMT 2" xfId="196"/>
    <cellStyle name="Arial117100000536870911" xfId="197"/>
    <cellStyle name="Arial118000000536870911" xfId="198"/>
    <cellStyle name="Arial2110100000536870911" xfId="199"/>
    <cellStyle name="Arial21101000015536870911" xfId="200"/>
    <cellStyle name="Arial2170000015536870911" xfId="201"/>
    <cellStyle name="Arial2170000015536870911 2" xfId="202"/>
    <cellStyle name="Arial2170000015536870911FMT" xfId="203"/>
    <cellStyle name="Arial2170000015536870911FMT 2" xfId="204"/>
    <cellStyle name="Bad" xfId="205"/>
    <cellStyle name="basis" xfId="206"/>
    <cellStyle name="Calc Currency (0)" xfId="207"/>
    <cellStyle name="Calc Currency (2)" xfId="208"/>
    <cellStyle name="Calc Percent (0)" xfId="209"/>
    <cellStyle name="Calc Percent (1)" xfId="210"/>
    <cellStyle name="Calc Percent (2)" xfId="211"/>
    <cellStyle name="Calc Units (0)" xfId="212"/>
    <cellStyle name="Calc Units (1)" xfId="213"/>
    <cellStyle name="Calc Units (2)" xfId="214"/>
    <cellStyle name="Calculation" xfId="215"/>
    <cellStyle name="Check Cell" xfId="216"/>
    <cellStyle name="Comma [00]" xfId="217"/>
    <cellStyle name="Comma 2" xfId="218"/>
    <cellStyle name="Comma 3" xfId="219"/>
    <cellStyle name="Currency [00]" xfId="220"/>
    <cellStyle name="Data Cell - PerformancePoint" xfId="221"/>
    <cellStyle name="Data Entry Cell - PerformancePoint" xfId="222"/>
    <cellStyle name="Date Short" xfId="223"/>
    <cellStyle name="Default" xfId="224"/>
    <cellStyle name="Dezimal [0]_PERSONAL" xfId="225"/>
    <cellStyle name="Dezimal_PERSONAL" xfId="226"/>
    <cellStyle name="Emphasis 1" xfId="227"/>
    <cellStyle name="Emphasis 1 2" xfId="228"/>
    <cellStyle name="Emphasis 1 3" xfId="229"/>
    <cellStyle name="Emphasis 1 4" xfId="230"/>
    <cellStyle name="Emphasis 1 5" xfId="231"/>
    <cellStyle name="Emphasis 1 6" xfId="232"/>
    <cellStyle name="Emphasis 2" xfId="233"/>
    <cellStyle name="Emphasis 2 2" xfId="234"/>
    <cellStyle name="Emphasis 2 3" xfId="235"/>
    <cellStyle name="Emphasis 2 4" xfId="236"/>
    <cellStyle name="Emphasis 2 5" xfId="237"/>
    <cellStyle name="Emphasis 2 6" xfId="238"/>
    <cellStyle name="Emphasis 3" xfId="239"/>
    <cellStyle name="Enter Currency (0)" xfId="240"/>
    <cellStyle name="Enter Currency (2)" xfId="241"/>
    <cellStyle name="Enter Units (0)" xfId="242"/>
    <cellStyle name="Enter Units (1)" xfId="243"/>
    <cellStyle name="Enter Units (2)" xfId="244"/>
    <cellStyle name="Euro" xfId="245"/>
    <cellStyle name="Excel Built-in Normal" xfId="246"/>
    <cellStyle name="Explanatory Text" xfId="247"/>
    <cellStyle name="EY0dp" xfId="248"/>
    <cellStyle name="EYColumnHeading" xfId="249"/>
    <cellStyle name="EYnumber" xfId="250"/>
    <cellStyle name="EYSheetHeader1" xfId="251"/>
    <cellStyle name="EYtext" xfId="252"/>
    <cellStyle name="Good" xfId="253"/>
    <cellStyle name="Good 2" xfId="254"/>
    <cellStyle name="Good 3" xfId="255"/>
    <cellStyle name="Good 4" xfId="256"/>
    <cellStyle name="Good_7-р_Из_Системы" xfId="257"/>
    <cellStyle name="Header1" xfId="258"/>
    <cellStyle name="Header2" xfId="259"/>
    <cellStyle name="Heading 1" xfId="260"/>
    <cellStyle name="Heading 2" xfId="261"/>
    <cellStyle name="Heading 3" xfId="262"/>
    <cellStyle name="Heading 4" xfId="263"/>
    <cellStyle name="Input" xfId="264"/>
    <cellStyle name="Link Currency (0)" xfId="265"/>
    <cellStyle name="Link Currency (2)" xfId="266"/>
    <cellStyle name="Link Units (0)" xfId="267"/>
    <cellStyle name="Link Units (1)" xfId="268"/>
    <cellStyle name="Link Units (2)" xfId="269"/>
    <cellStyle name="Linked Cell" xfId="270"/>
    <cellStyle name="Locked Cell - PerformancePoint" xfId="271"/>
    <cellStyle name="Neutral" xfId="272"/>
    <cellStyle name="Neutral 2" xfId="273"/>
    <cellStyle name="Neutral 3" xfId="274"/>
    <cellStyle name="Neutral 4" xfId="275"/>
    <cellStyle name="Neutral_7-р_Из_Системы" xfId="276"/>
    <cellStyle name="Norma11l" xfId="277"/>
    <cellStyle name="Normal" xfId="0" builtinId="0"/>
    <cellStyle name="Normal 2" xfId="278"/>
    <cellStyle name="Normal 3" xfId="279"/>
    <cellStyle name="Normal 4" xfId="280"/>
    <cellStyle name="Normal 5" xfId="281"/>
    <cellStyle name="Normal1" xfId="282"/>
    <cellStyle name="Note" xfId="283"/>
    <cellStyle name="Note 2" xfId="284"/>
    <cellStyle name="Note 3" xfId="285"/>
    <cellStyle name="Note 4" xfId="286"/>
    <cellStyle name="Note_7-р_Из_Системы" xfId="287"/>
    <cellStyle name="Output" xfId="288"/>
    <cellStyle name="Percent" xfId="698" builtinId="5"/>
    <cellStyle name="Percent [0]" xfId="289"/>
    <cellStyle name="Percent [00]" xfId="290"/>
    <cellStyle name="Percent 2" xfId="291"/>
    <cellStyle name="Percent 3" xfId="292"/>
    <cellStyle name="PrePop Currency (0)" xfId="293"/>
    <cellStyle name="PrePop Currency (2)" xfId="294"/>
    <cellStyle name="PrePop Units (0)" xfId="295"/>
    <cellStyle name="PrePop Units (1)" xfId="296"/>
    <cellStyle name="PrePop Units (2)" xfId="297"/>
    <cellStyle name="Price_Body" xfId="298"/>
    <cellStyle name="SAPBEXaggData" xfId="299"/>
    <cellStyle name="SAPBEXaggData 2" xfId="300"/>
    <cellStyle name="SAPBEXaggData 3" xfId="301"/>
    <cellStyle name="SAPBEXaggData 4" xfId="302"/>
    <cellStyle name="SAPBEXaggData 5" xfId="303"/>
    <cellStyle name="SAPBEXaggData 6" xfId="304"/>
    <cellStyle name="SAPBEXaggDataEmph" xfId="305"/>
    <cellStyle name="SAPBEXaggDataEmph 2" xfId="306"/>
    <cellStyle name="SAPBEXaggDataEmph 3" xfId="307"/>
    <cellStyle name="SAPBEXaggDataEmph 4" xfId="308"/>
    <cellStyle name="SAPBEXaggDataEmph 5" xfId="309"/>
    <cellStyle name="SAPBEXaggDataEmph 6" xfId="310"/>
    <cellStyle name="SAPBEXaggItem" xfId="311"/>
    <cellStyle name="SAPBEXaggItem 2" xfId="312"/>
    <cellStyle name="SAPBEXaggItem 3" xfId="313"/>
    <cellStyle name="SAPBEXaggItem 4" xfId="314"/>
    <cellStyle name="SAPBEXaggItem 5" xfId="315"/>
    <cellStyle name="SAPBEXaggItem 6" xfId="316"/>
    <cellStyle name="SAPBEXaggItemX" xfId="317"/>
    <cellStyle name="SAPBEXaggItemX 2" xfId="318"/>
    <cellStyle name="SAPBEXaggItemX 3" xfId="319"/>
    <cellStyle name="SAPBEXaggItemX 4" xfId="320"/>
    <cellStyle name="SAPBEXaggItemX 5" xfId="321"/>
    <cellStyle name="SAPBEXaggItemX 6" xfId="322"/>
    <cellStyle name="SAPBEXchaText" xfId="323"/>
    <cellStyle name="SAPBEXchaText 2" xfId="324"/>
    <cellStyle name="SAPBEXchaText 3" xfId="325"/>
    <cellStyle name="SAPBEXchaText 4" xfId="326"/>
    <cellStyle name="SAPBEXchaText 5" xfId="327"/>
    <cellStyle name="SAPBEXchaText 6" xfId="328"/>
    <cellStyle name="SAPBEXchaText_Приложение_1_к_7-у-о_2009_Кв_1_ФСТ" xfId="329"/>
    <cellStyle name="SAPBEXexcBad7" xfId="330"/>
    <cellStyle name="SAPBEXexcBad7 2" xfId="331"/>
    <cellStyle name="SAPBEXexcBad7 3" xfId="332"/>
    <cellStyle name="SAPBEXexcBad7 4" xfId="333"/>
    <cellStyle name="SAPBEXexcBad7 5" xfId="334"/>
    <cellStyle name="SAPBEXexcBad7 6" xfId="335"/>
    <cellStyle name="SAPBEXexcBad8" xfId="336"/>
    <cellStyle name="SAPBEXexcBad8 2" xfId="337"/>
    <cellStyle name="SAPBEXexcBad8 3" xfId="338"/>
    <cellStyle name="SAPBEXexcBad8 4" xfId="339"/>
    <cellStyle name="SAPBEXexcBad8 5" xfId="340"/>
    <cellStyle name="SAPBEXexcBad8 6" xfId="341"/>
    <cellStyle name="SAPBEXexcBad9" xfId="342"/>
    <cellStyle name="SAPBEXexcBad9 2" xfId="343"/>
    <cellStyle name="SAPBEXexcBad9 3" xfId="344"/>
    <cellStyle name="SAPBEXexcBad9 4" xfId="345"/>
    <cellStyle name="SAPBEXexcBad9 5" xfId="346"/>
    <cellStyle name="SAPBEXexcBad9 6" xfId="347"/>
    <cellStyle name="SAPBEXexcCritical4" xfId="348"/>
    <cellStyle name="SAPBEXexcCritical4 2" xfId="349"/>
    <cellStyle name="SAPBEXexcCritical4 3" xfId="350"/>
    <cellStyle name="SAPBEXexcCritical4 4" xfId="351"/>
    <cellStyle name="SAPBEXexcCritical4 5" xfId="352"/>
    <cellStyle name="SAPBEXexcCritical4 6" xfId="353"/>
    <cellStyle name="SAPBEXexcCritical5" xfId="354"/>
    <cellStyle name="SAPBEXexcCritical5 2" xfId="355"/>
    <cellStyle name="SAPBEXexcCritical5 3" xfId="356"/>
    <cellStyle name="SAPBEXexcCritical5 4" xfId="357"/>
    <cellStyle name="SAPBEXexcCritical5 5" xfId="358"/>
    <cellStyle name="SAPBEXexcCritical5 6" xfId="359"/>
    <cellStyle name="SAPBEXexcCritical6" xfId="360"/>
    <cellStyle name="SAPBEXexcCritical6 2" xfId="361"/>
    <cellStyle name="SAPBEXexcCritical6 3" xfId="362"/>
    <cellStyle name="SAPBEXexcCritical6 4" xfId="363"/>
    <cellStyle name="SAPBEXexcCritical6 5" xfId="364"/>
    <cellStyle name="SAPBEXexcCritical6 6" xfId="365"/>
    <cellStyle name="SAPBEXexcGood1" xfId="366"/>
    <cellStyle name="SAPBEXexcGood1 2" xfId="367"/>
    <cellStyle name="SAPBEXexcGood1 3" xfId="368"/>
    <cellStyle name="SAPBEXexcGood1 4" xfId="369"/>
    <cellStyle name="SAPBEXexcGood1 5" xfId="370"/>
    <cellStyle name="SAPBEXexcGood1 6" xfId="371"/>
    <cellStyle name="SAPBEXexcGood2" xfId="372"/>
    <cellStyle name="SAPBEXexcGood2 2" xfId="373"/>
    <cellStyle name="SAPBEXexcGood2 3" xfId="374"/>
    <cellStyle name="SAPBEXexcGood2 4" xfId="375"/>
    <cellStyle name="SAPBEXexcGood2 5" xfId="376"/>
    <cellStyle name="SAPBEXexcGood2 6" xfId="377"/>
    <cellStyle name="SAPBEXexcGood3" xfId="378"/>
    <cellStyle name="SAPBEXexcGood3 2" xfId="379"/>
    <cellStyle name="SAPBEXexcGood3 3" xfId="380"/>
    <cellStyle name="SAPBEXexcGood3 4" xfId="381"/>
    <cellStyle name="SAPBEXexcGood3 5" xfId="382"/>
    <cellStyle name="SAPBEXexcGood3 6" xfId="383"/>
    <cellStyle name="SAPBEXfilterDrill" xfId="384"/>
    <cellStyle name="SAPBEXfilterDrill 2" xfId="385"/>
    <cellStyle name="SAPBEXfilterDrill 3" xfId="386"/>
    <cellStyle name="SAPBEXfilterDrill 4" xfId="387"/>
    <cellStyle name="SAPBEXfilterDrill 5" xfId="388"/>
    <cellStyle name="SAPBEXfilterDrill 6" xfId="389"/>
    <cellStyle name="SAPBEXfilterItem" xfId="390"/>
    <cellStyle name="SAPBEXfilterItem 2" xfId="391"/>
    <cellStyle name="SAPBEXfilterItem 3" xfId="392"/>
    <cellStyle name="SAPBEXfilterItem 4" xfId="393"/>
    <cellStyle name="SAPBEXfilterItem 5" xfId="394"/>
    <cellStyle name="SAPBEXfilterItem 6" xfId="395"/>
    <cellStyle name="SAPBEXfilterText" xfId="396"/>
    <cellStyle name="SAPBEXfilterText 2" xfId="397"/>
    <cellStyle name="SAPBEXfilterText 3" xfId="398"/>
    <cellStyle name="SAPBEXfilterText 4" xfId="399"/>
    <cellStyle name="SAPBEXfilterText 5" xfId="400"/>
    <cellStyle name="SAPBEXfilterText 6" xfId="401"/>
    <cellStyle name="SAPBEXformats" xfId="402"/>
    <cellStyle name="SAPBEXformats 2" xfId="403"/>
    <cellStyle name="SAPBEXformats 3" xfId="404"/>
    <cellStyle name="SAPBEXformats 4" xfId="405"/>
    <cellStyle name="SAPBEXformats 5" xfId="406"/>
    <cellStyle name="SAPBEXformats 6" xfId="407"/>
    <cellStyle name="SAPBEXheaderItem" xfId="408"/>
    <cellStyle name="SAPBEXheaderItem 2" xfId="409"/>
    <cellStyle name="SAPBEXheaderItem 3" xfId="410"/>
    <cellStyle name="SAPBEXheaderItem 4" xfId="411"/>
    <cellStyle name="SAPBEXheaderItem 5" xfId="412"/>
    <cellStyle name="SAPBEXheaderItem 6" xfId="413"/>
    <cellStyle name="SAPBEXheaderText" xfId="414"/>
    <cellStyle name="SAPBEXheaderText 2" xfId="415"/>
    <cellStyle name="SAPBEXheaderText 3" xfId="416"/>
    <cellStyle name="SAPBEXheaderText 4" xfId="417"/>
    <cellStyle name="SAPBEXheaderText 5" xfId="418"/>
    <cellStyle name="SAPBEXheaderText 6" xfId="419"/>
    <cellStyle name="SAPBEXHLevel0" xfId="420"/>
    <cellStyle name="SAPBEXHLevel0 2" xfId="421"/>
    <cellStyle name="SAPBEXHLevel0 3" xfId="422"/>
    <cellStyle name="SAPBEXHLevel0 4" xfId="423"/>
    <cellStyle name="SAPBEXHLevel0 5" xfId="424"/>
    <cellStyle name="SAPBEXHLevel0 6" xfId="425"/>
    <cellStyle name="SAPBEXHLevel0 7" xfId="426"/>
    <cellStyle name="SAPBEXHLevel0_7y-отчетная_РЖД_2009_04" xfId="427"/>
    <cellStyle name="SAPBEXHLevel0X" xfId="428"/>
    <cellStyle name="SAPBEXHLevel0X 2" xfId="429"/>
    <cellStyle name="SAPBEXHLevel0X 3" xfId="430"/>
    <cellStyle name="SAPBEXHLevel0X 4" xfId="431"/>
    <cellStyle name="SAPBEXHLevel0X 5" xfId="432"/>
    <cellStyle name="SAPBEXHLevel0X 6" xfId="433"/>
    <cellStyle name="SAPBEXHLevel0X 7" xfId="434"/>
    <cellStyle name="SAPBEXHLevel0X 8" xfId="435"/>
    <cellStyle name="SAPBEXHLevel0X 9" xfId="436"/>
    <cellStyle name="SAPBEXHLevel0X_7-р_Из_Системы" xfId="437"/>
    <cellStyle name="SAPBEXHLevel1" xfId="438"/>
    <cellStyle name="SAPBEXHLevel1 2" xfId="439"/>
    <cellStyle name="SAPBEXHLevel1 3" xfId="440"/>
    <cellStyle name="SAPBEXHLevel1 4" xfId="441"/>
    <cellStyle name="SAPBEXHLevel1 5" xfId="442"/>
    <cellStyle name="SAPBEXHLevel1 6" xfId="443"/>
    <cellStyle name="SAPBEXHLevel1 7" xfId="444"/>
    <cellStyle name="SAPBEXHLevel1_7y-отчетная_РЖД_2009_04" xfId="445"/>
    <cellStyle name="SAPBEXHLevel1X" xfId="446"/>
    <cellStyle name="SAPBEXHLevel1X 2" xfId="447"/>
    <cellStyle name="SAPBEXHLevel1X 3" xfId="448"/>
    <cellStyle name="SAPBEXHLevel1X 4" xfId="449"/>
    <cellStyle name="SAPBEXHLevel1X 5" xfId="450"/>
    <cellStyle name="SAPBEXHLevel1X 6" xfId="451"/>
    <cellStyle name="SAPBEXHLevel1X 7" xfId="452"/>
    <cellStyle name="SAPBEXHLevel1X 8" xfId="453"/>
    <cellStyle name="SAPBEXHLevel1X 9" xfId="454"/>
    <cellStyle name="SAPBEXHLevel1X_7-р_Из_Системы" xfId="455"/>
    <cellStyle name="SAPBEXHLevel2" xfId="456"/>
    <cellStyle name="SAPBEXHLevel2 2" xfId="457"/>
    <cellStyle name="SAPBEXHLevel2 3" xfId="458"/>
    <cellStyle name="SAPBEXHLevel2 4" xfId="459"/>
    <cellStyle name="SAPBEXHLevel2 5" xfId="460"/>
    <cellStyle name="SAPBEXHLevel2 6" xfId="461"/>
    <cellStyle name="SAPBEXHLevel2_Приложение_1_к_7-у-о_2009_Кв_1_ФСТ" xfId="462"/>
    <cellStyle name="SAPBEXHLevel2X" xfId="463"/>
    <cellStyle name="SAPBEXHLevel2X 2" xfId="464"/>
    <cellStyle name="SAPBEXHLevel2X 3" xfId="465"/>
    <cellStyle name="SAPBEXHLevel2X 4" xfId="466"/>
    <cellStyle name="SAPBEXHLevel2X 5" xfId="467"/>
    <cellStyle name="SAPBEXHLevel2X 6" xfId="468"/>
    <cellStyle name="SAPBEXHLevel2X 7" xfId="469"/>
    <cellStyle name="SAPBEXHLevel2X 8" xfId="470"/>
    <cellStyle name="SAPBEXHLevel2X 9" xfId="471"/>
    <cellStyle name="SAPBEXHLevel2X_7-р_Из_Системы" xfId="472"/>
    <cellStyle name="SAPBEXHLevel3" xfId="473"/>
    <cellStyle name="SAPBEXHLevel3 2" xfId="474"/>
    <cellStyle name="SAPBEXHLevel3 3" xfId="475"/>
    <cellStyle name="SAPBEXHLevel3 4" xfId="476"/>
    <cellStyle name="SAPBEXHLevel3 5" xfId="477"/>
    <cellStyle name="SAPBEXHLevel3 6" xfId="478"/>
    <cellStyle name="SAPBEXHLevel3_Приложение_1_к_7-у-о_2009_Кв_1_ФСТ" xfId="479"/>
    <cellStyle name="SAPBEXHLevel3X" xfId="480"/>
    <cellStyle name="SAPBEXHLevel3X 2" xfId="481"/>
    <cellStyle name="SAPBEXHLevel3X 3" xfId="482"/>
    <cellStyle name="SAPBEXHLevel3X 4" xfId="483"/>
    <cellStyle name="SAPBEXHLevel3X 5" xfId="484"/>
    <cellStyle name="SAPBEXHLevel3X 6" xfId="485"/>
    <cellStyle name="SAPBEXHLevel3X 7" xfId="486"/>
    <cellStyle name="SAPBEXHLevel3X 8" xfId="487"/>
    <cellStyle name="SAPBEXHLevel3X 9" xfId="488"/>
    <cellStyle name="SAPBEXHLevel3X_7-р_Из_Системы" xfId="489"/>
    <cellStyle name="SAPBEXinputData" xfId="490"/>
    <cellStyle name="SAPBEXinputData 10" xfId="491"/>
    <cellStyle name="SAPBEXinputData 2" xfId="492"/>
    <cellStyle name="SAPBEXinputData 3" xfId="493"/>
    <cellStyle name="SAPBEXinputData 4" xfId="494"/>
    <cellStyle name="SAPBEXinputData 5" xfId="495"/>
    <cellStyle name="SAPBEXinputData 6" xfId="496"/>
    <cellStyle name="SAPBEXinputData 7" xfId="497"/>
    <cellStyle name="SAPBEXinputData 8" xfId="498"/>
    <cellStyle name="SAPBEXinputData 9" xfId="499"/>
    <cellStyle name="SAPBEXinputData_7-р_Из_Системы" xfId="500"/>
    <cellStyle name="SAPBEXItemHeader" xfId="501"/>
    <cellStyle name="SAPBEXresData" xfId="502"/>
    <cellStyle name="SAPBEXresData 2" xfId="503"/>
    <cellStyle name="SAPBEXresData 3" xfId="504"/>
    <cellStyle name="SAPBEXresData 4" xfId="505"/>
    <cellStyle name="SAPBEXresData 5" xfId="506"/>
    <cellStyle name="SAPBEXresData 6" xfId="507"/>
    <cellStyle name="SAPBEXresDataEmph" xfId="508"/>
    <cellStyle name="SAPBEXresDataEmph 2" xfId="509"/>
    <cellStyle name="SAPBEXresDataEmph 2 2" xfId="510"/>
    <cellStyle name="SAPBEXresDataEmph 3" xfId="511"/>
    <cellStyle name="SAPBEXresDataEmph 3 2" xfId="512"/>
    <cellStyle name="SAPBEXresDataEmph 4" xfId="513"/>
    <cellStyle name="SAPBEXresDataEmph 4 2" xfId="514"/>
    <cellStyle name="SAPBEXresDataEmph 5" xfId="515"/>
    <cellStyle name="SAPBEXresDataEmph 5 2" xfId="516"/>
    <cellStyle name="SAPBEXresDataEmph 6" xfId="517"/>
    <cellStyle name="SAPBEXresDataEmph 6 2" xfId="518"/>
    <cellStyle name="SAPBEXresItem" xfId="519"/>
    <cellStyle name="SAPBEXresItem 2" xfId="520"/>
    <cellStyle name="SAPBEXresItem 3" xfId="521"/>
    <cellStyle name="SAPBEXresItem 4" xfId="522"/>
    <cellStyle name="SAPBEXresItem 5" xfId="523"/>
    <cellStyle name="SAPBEXresItem 6" xfId="524"/>
    <cellStyle name="SAPBEXresItemX" xfId="525"/>
    <cellStyle name="SAPBEXresItemX 2" xfId="526"/>
    <cellStyle name="SAPBEXresItemX 3" xfId="527"/>
    <cellStyle name="SAPBEXresItemX 4" xfId="528"/>
    <cellStyle name="SAPBEXresItemX 5" xfId="529"/>
    <cellStyle name="SAPBEXresItemX 6" xfId="530"/>
    <cellStyle name="SAPBEXstdData" xfId="531"/>
    <cellStyle name="SAPBEXstdData 2" xfId="532"/>
    <cellStyle name="SAPBEXstdData 3" xfId="533"/>
    <cellStyle name="SAPBEXstdData 4" xfId="534"/>
    <cellStyle name="SAPBEXstdData 5" xfId="535"/>
    <cellStyle name="SAPBEXstdData 6" xfId="536"/>
    <cellStyle name="SAPBEXstdData_Приложение_1_к_7-у-о_2009_Кв_1_ФСТ" xfId="537"/>
    <cellStyle name="SAPBEXstdDataEmph" xfId="538"/>
    <cellStyle name="SAPBEXstdDataEmph 2" xfId="539"/>
    <cellStyle name="SAPBEXstdDataEmph 3" xfId="540"/>
    <cellStyle name="SAPBEXstdDataEmph 4" xfId="541"/>
    <cellStyle name="SAPBEXstdDataEmph 5" xfId="542"/>
    <cellStyle name="SAPBEXstdDataEmph 6" xfId="543"/>
    <cellStyle name="SAPBEXstdItem" xfId="544"/>
    <cellStyle name="SAPBEXstdItem 2" xfId="545"/>
    <cellStyle name="SAPBEXstdItem 3" xfId="546"/>
    <cellStyle name="SAPBEXstdItem 4" xfId="547"/>
    <cellStyle name="SAPBEXstdItem 5" xfId="548"/>
    <cellStyle name="SAPBEXstdItem 6" xfId="549"/>
    <cellStyle name="SAPBEXstdItem 7" xfId="550"/>
    <cellStyle name="SAPBEXstdItem_7-р" xfId="551"/>
    <cellStyle name="SAPBEXstdItemX" xfId="552"/>
    <cellStyle name="SAPBEXstdItemX 2" xfId="553"/>
    <cellStyle name="SAPBEXstdItemX 3" xfId="554"/>
    <cellStyle name="SAPBEXstdItemX 4" xfId="555"/>
    <cellStyle name="SAPBEXstdItemX 5" xfId="556"/>
    <cellStyle name="SAPBEXstdItemX 6" xfId="557"/>
    <cellStyle name="SAPBEXtitle" xfId="558"/>
    <cellStyle name="SAPBEXtitle 2" xfId="559"/>
    <cellStyle name="SAPBEXtitle 3" xfId="560"/>
    <cellStyle name="SAPBEXtitle 4" xfId="561"/>
    <cellStyle name="SAPBEXtitle 5" xfId="562"/>
    <cellStyle name="SAPBEXtitle 6" xfId="563"/>
    <cellStyle name="SAPBEXunassignedItem" xfId="564"/>
    <cellStyle name="SAPBEXunassignedItem 2" xfId="565"/>
    <cellStyle name="SAPBEXundefined" xfId="566"/>
    <cellStyle name="SAPBEXundefined 2" xfId="567"/>
    <cellStyle name="SAPBEXundefined 3" xfId="568"/>
    <cellStyle name="SAPBEXundefined 4" xfId="569"/>
    <cellStyle name="SAPBEXundefined 5" xfId="570"/>
    <cellStyle name="SAPBEXundefined 6" xfId="571"/>
    <cellStyle name="Sheet Title" xfId="572"/>
    <cellStyle name="Standaard_Appendix  bij memo PRC Kostenmanagement (2005-08-24)" xfId="573"/>
    <cellStyle name="STATE" xfId="574"/>
    <cellStyle name="styleColumnTitles" xfId="575"/>
    <cellStyle name="styleDateRange" xfId="576"/>
    <cellStyle name="styleHidden" xfId="577"/>
    <cellStyle name="styleNormal" xfId="578"/>
    <cellStyle name="styleSeriesAttributes" xfId="579"/>
    <cellStyle name="styleSeriesData" xfId="580"/>
    <cellStyle name="styleSeriesDataForecast" xfId="581"/>
    <cellStyle name="styleSeriesDataForecastNA" xfId="582"/>
    <cellStyle name="styleSeriesDataNA" xfId="583"/>
    <cellStyle name="Text Indent A" xfId="584"/>
    <cellStyle name="Text Indent B" xfId="585"/>
    <cellStyle name="Text Indent C" xfId="586"/>
    <cellStyle name="Times New Roman0181000015536870911" xfId="587"/>
    <cellStyle name="Title" xfId="588"/>
    <cellStyle name="Total" xfId="589"/>
    <cellStyle name="Warning Text" xfId="590"/>
    <cellStyle name="Акцент1 2" xfId="591"/>
    <cellStyle name="Акцент2 2" xfId="592"/>
    <cellStyle name="Акцент3 2" xfId="593"/>
    <cellStyle name="Акцент4 2" xfId="594"/>
    <cellStyle name="Акцент5 2" xfId="595"/>
    <cellStyle name="Акцент6 2" xfId="596"/>
    <cellStyle name="Беззащитный" xfId="597"/>
    <cellStyle name="Ввод  2" xfId="598"/>
    <cellStyle name="Вывод 2" xfId="599"/>
    <cellStyle name="Вычисление 2" xfId="600"/>
    <cellStyle name="Гиперссылка 2" xfId="601"/>
    <cellStyle name="Денежный 2" xfId="602"/>
    <cellStyle name="Заголовок" xfId="603"/>
    <cellStyle name="Заголовок 1 1" xfId="604"/>
    <cellStyle name="Заголовок 1 2" xfId="605"/>
    <cellStyle name="Заголовок 2 2" xfId="606"/>
    <cellStyle name="Заголовок 3 2" xfId="607"/>
    <cellStyle name="Заголовок 4 2" xfId="608"/>
    <cellStyle name="ЗаголовокСтолбца" xfId="609"/>
    <cellStyle name="ЗаголовокСтолбца 2" xfId="610"/>
    <cellStyle name="Защитный" xfId="611"/>
    <cellStyle name="Значение" xfId="612"/>
    <cellStyle name="Значение 2" xfId="613"/>
    <cellStyle name="Итог 2" xfId="614"/>
    <cellStyle name="Контрольная ячейка 2" xfId="615"/>
    <cellStyle name="Мои наименования показателей" xfId="616"/>
    <cellStyle name="Мой заголовок" xfId="617"/>
    <cellStyle name="Мой заголовок листа" xfId="618"/>
    <cellStyle name="Название 2" xfId="619"/>
    <cellStyle name="Нейтральный 2" xfId="620"/>
    <cellStyle name="Обычный 10" xfId="621"/>
    <cellStyle name="Обычный 11" xfId="622"/>
    <cellStyle name="Обычный 12" xfId="623"/>
    <cellStyle name="Обычный 12 2" xfId="624"/>
    <cellStyle name="Обычный 12_Т-НахВТО-газ-28.09.12" xfId="625"/>
    <cellStyle name="Обычный 13" xfId="626"/>
    <cellStyle name="Обычный 14" xfId="627"/>
    <cellStyle name="Обычный 15" xfId="628"/>
    <cellStyle name="Обычный 16" xfId="629"/>
    <cellStyle name="Обычный 16 2" xfId="630"/>
    <cellStyle name="Обычный 17" xfId="631"/>
    <cellStyle name="Обычный 18" xfId="632"/>
    <cellStyle name="Обычный 19" xfId="633"/>
    <cellStyle name="Обычный 2" xfId="634"/>
    <cellStyle name="Обычный 2 10" xfId="635"/>
    <cellStyle name="Обычный 2 11" xfId="636"/>
    <cellStyle name="Обычный 2 11 2" xfId="637"/>
    <cellStyle name="Обычный 2 11_Т-НахВТО-газ-28.09.12" xfId="638"/>
    <cellStyle name="Обычный 2 12" xfId="639"/>
    <cellStyle name="Обычный 2 12 2" xfId="640"/>
    <cellStyle name="Обычный 2 12_Т-НахВТО-газ-28.09.12" xfId="641"/>
    <cellStyle name="Обычный 2 13" xfId="642"/>
    <cellStyle name="Обычный 2 14" xfId="643"/>
    <cellStyle name="Обычный 2 2" xfId="644"/>
    <cellStyle name="Обычный 2 2 2" xfId="645"/>
    <cellStyle name="Обычный 2 3" xfId="646"/>
    <cellStyle name="Обычный 2 4" xfId="647"/>
    <cellStyle name="Обычный 2 5" xfId="648"/>
    <cellStyle name="Обычный 2 6" xfId="649"/>
    <cellStyle name="Обычный 2 7" xfId="650"/>
    <cellStyle name="Обычный 2 8" xfId="651"/>
    <cellStyle name="Обычный 2 9" xfId="652"/>
    <cellStyle name="Обычный 2_Копия инвест программа тепло" xfId="653"/>
    <cellStyle name="Обычный 20" xfId="654"/>
    <cellStyle name="Обычный 21" xfId="655"/>
    <cellStyle name="Обычный 22" xfId="656"/>
    <cellStyle name="Обычный 23" xfId="657"/>
    <cellStyle name="Обычный 24" xfId="658"/>
    <cellStyle name="Обычный 24 2" xfId="659"/>
    <cellStyle name="Обычный 25" xfId="660"/>
    <cellStyle name="Обычный 26" xfId="661"/>
    <cellStyle name="Обычный 27" xfId="662"/>
    <cellStyle name="Обычный 28" xfId="663"/>
    <cellStyle name="Обычный 29" xfId="664"/>
    <cellStyle name="Обычный 3" xfId="665"/>
    <cellStyle name="Обычный 3 2" xfId="666"/>
    <cellStyle name="Обычный 3 2 2" xfId="667"/>
    <cellStyle name="Обычный 3 3" xfId="668"/>
    <cellStyle name="Обычный 3 4" xfId="669"/>
    <cellStyle name="Обычный 3 5" xfId="670"/>
    <cellStyle name="Обычный 3 6" xfId="671"/>
    <cellStyle name="Обычный 3_RZD_2009-2030_macromodel_090518" xfId="672"/>
    <cellStyle name="Обычный 30" xfId="673"/>
    <cellStyle name="Обычный 31" xfId="674"/>
    <cellStyle name="Обычный 32" xfId="675"/>
    <cellStyle name="Обычный 4" xfId="676"/>
    <cellStyle name="Обычный 4 2" xfId="677"/>
    <cellStyle name="Обычный 4 2 2" xfId="678"/>
    <cellStyle name="Обычный 4 2 3" xfId="679"/>
    <cellStyle name="Обычный 4 2_Т-НахВТО-газ-28.09.12" xfId="680"/>
    <cellStyle name="Обычный 4 3" xfId="681"/>
    <cellStyle name="Обычный 4 4" xfId="682"/>
    <cellStyle name="Обычный 4 5" xfId="683"/>
    <cellStyle name="Обычный 4 6" xfId="684"/>
    <cellStyle name="Обычный 4_ЦФ запрос2008-2009" xfId="685"/>
    <cellStyle name="Обычный 5" xfId="686"/>
    <cellStyle name="Обычный 5 2" xfId="687"/>
    <cellStyle name="Обычный 6" xfId="688"/>
    <cellStyle name="Обычный 6 2" xfId="689"/>
    <cellStyle name="Обычный 7" xfId="690"/>
    <cellStyle name="Обычный 7 2" xfId="691"/>
    <cellStyle name="Обычный 8" xfId="692"/>
    <cellStyle name="Обычный 8 2" xfId="693"/>
    <cellStyle name="Обычный 9" xfId="694"/>
    <cellStyle name="Плохой 2" xfId="695"/>
    <cellStyle name="Пояснение 2" xfId="696"/>
    <cellStyle name="Примечание 2" xfId="697"/>
    <cellStyle name="Процентный 10" xfId="699"/>
    <cellStyle name="Процентный 11" xfId="700"/>
    <cellStyle name="Процентный 12" xfId="701"/>
    <cellStyle name="Процентный 2" xfId="702"/>
    <cellStyle name="Процентный 2 2" xfId="703"/>
    <cellStyle name="Процентный 2 2 2" xfId="704"/>
    <cellStyle name="Процентный 2 2 3" xfId="705"/>
    <cellStyle name="Процентный 3" xfId="706"/>
    <cellStyle name="Процентный 3 2" xfId="707"/>
    <cellStyle name="Процентный 4" xfId="708"/>
    <cellStyle name="Процентный 4 2" xfId="709"/>
    <cellStyle name="Процентный 4 3" xfId="710"/>
    <cellStyle name="Процентный 5" xfId="711"/>
    <cellStyle name="Процентный 6" xfId="712"/>
    <cellStyle name="Процентный 7" xfId="713"/>
    <cellStyle name="Процентный 8" xfId="714"/>
    <cellStyle name="Процентный 9" xfId="715"/>
    <cellStyle name="Сверхулин" xfId="716"/>
    <cellStyle name="Связанная ячейка 2" xfId="717"/>
    <cellStyle name="Стиль 1" xfId="718"/>
    <cellStyle name="Стиль 1 2" xfId="719"/>
    <cellStyle name="Стиль 1 3" xfId="720"/>
    <cellStyle name="Стиль 1 4" xfId="721"/>
    <cellStyle name="Стиль 1 5" xfId="722"/>
    <cellStyle name="Стиль 1 6" xfId="723"/>
    <cellStyle name="Стиль 1 7" xfId="724"/>
    <cellStyle name="Стиль 1 8" xfId="725"/>
    <cellStyle name="Стиль 1_Книга2" xfId="726"/>
    <cellStyle name="ТаблицаТекст" xfId="727"/>
    <cellStyle name="ТЕКСТ" xfId="728"/>
    <cellStyle name="Текст предупреждения 2" xfId="729"/>
    <cellStyle name="Текстовый" xfId="730"/>
    <cellStyle name="Тысячи [0]_3Com" xfId="731"/>
    <cellStyle name="Тысячи_3Com" xfId="732"/>
    <cellStyle name="Финансовый 10" xfId="733"/>
    <cellStyle name="Финансовый 11" xfId="734"/>
    <cellStyle name="Финансовый 12" xfId="735"/>
    <cellStyle name="Финансовый 13" xfId="736"/>
    <cellStyle name="Финансовый 14" xfId="737"/>
    <cellStyle name="Финансовый 15" xfId="738"/>
    <cellStyle name="Финансовый 2" xfId="739"/>
    <cellStyle name="Финансовый 2 10" xfId="740"/>
    <cellStyle name="Финансовый 2 2" xfId="741"/>
    <cellStyle name="Финансовый 2 2 2" xfId="742"/>
    <cellStyle name="Финансовый 2 3" xfId="743"/>
    <cellStyle name="Финансовый 2 4" xfId="744"/>
    <cellStyle name="Финансовый 2 5" xfId="745"/>
    <cellStyle name="Финансовый 2 6" xfId="746"/>
    <cellStyle name="Финансовый 2 7" xfId="747"/>
    <cellStyle name="Финансовый 2 8" xfId="748"/>
    <cellStyle name="Финансовый 2 9" xfId="749"/>
    <cellStyle name="Финансовый 3" xfId="750"/>
    <cellStyle name="Финансовый 3 2" xfId="751"/>
    <cellStyle name="Финансовый 4" xfId="752"/>
    <cellStyle name="Финансовый 4 2" xfId="753"/>
    <cellStyle name="Финансовый 5" xfId="754"/>
    <cellStyle name="Финансовый 5 2" xfId="755"/>
    <cellStyle name="Финансовый 6" xfId="756"/>
    <cellStyle name="Финансовый 6 2" xfId="757"/>
    <cellStyle name="Финансовый 7" xfId="758"/>
    <cellStyle name="Финансовый 7 2" xfId="759"/>
    <cellStyle name="Финансовый 7 3" xfId="760"/>
    <cellStyle name="Финансовый 7 4" xfId="761"/>
    <cellStyle name="Финансовый 8" xfId="762"/>
    <cellStyle name="Финансовый 8 2" xfId="763"/>
    <cellStyle name="Финансовый 9" xfId="764"/>
    <cellStyle name="Формула" xfId="765"/>
    <cellStyle name="Формула 2" xfId="766"/>
    <cellStyle name="Формула_GRES.2007.5" xfId="767"/>
    <cellStyle name="ФормулаВБ" xfId="768"/>
    <cellStyle name="ФормулаНаКонтроль" xfId="769"/>
    <cellStyle name="Хороший 2" xfId="770"/>
  </cellStyles>
  <dxfs count="16">
    <dxf>
      <font>
        <color theme="0" tint="-0.24994659260841701"/>
      </font>
    </dxf>
    <dxf>
      <font>
        <color theme="0" tint="-0.24994659260841701"/>
      </font>
    </dxf>
    <dxf>
      <font>
        <color rgb="FFFFFFFF"/>
      </font>
    </dxf>
    <dxf>
      <font>
        <color theme="1"/>
      </font>
    </dxf>
    <dxf>
      <font>
        <color rgb="FFFFFFFF"/>
      </font>
    </dxf>
    <dxf>
      <font>
        <color theme="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Доля затрат на ЖКУ в совокупном доходе населения</a:t>
            </a:r>
          </a:p>
        </c:rich>
      </c:tx>
      <c:layout>
        <c:manualLayout>
          <c:xMode val="edge"/>
          <c:yMode val="edge"/>
          <c:x val="0.21873375262054506"/>
          <c:y val="6.03567653590812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72269268228264"/>
          <c:y val="0.17877681643882912"/>
          <c:w val="0.84468650852605687"/>
          <c:h val="0.54144935061111676"/>
        </c:manualLayout>
      </c:layout>
      <c:areaChart>
        <c:grouping val="standard"/>
        <c:ser>
          <c:idx val="0"/>
          <c:order val="0"/>
          <c:tx>
            <c:strRef>
              <c:f>'Доходы населения'!$B$19</c:f>
              <c:strCache>
                <c:ptCount val="1"/>
                <c:pt idx="0">
                  <c:v>Совокупный доход населения</c:v>
                </c:pt>
              </c:strCache>
            </c:strRef>
          </c:tx>
          <c:cat>
            <c:strRef>
              <c:f>'Доходы населения'!$D$4:$T$4</c:f>
              <c:strCache>
                <c:ptCount val="10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5">
                  <c:v>2018 г.</c:v>
                </c:pt>
                <c:pt idx="6">
                  <c:v>2019 г.</c:v>
                </c:pt>
                <c:pt idx="7">
                  <c:v>2020 г.</c:v>
                </c:pt>
                <c:pt idx="8">
                  <c:v>2025 г.</c:v>
                </c:pt>
                <c:pt idx="9">
                  <c:v>2029 г.</c:v>
                </c:pt>
              </c:strCache>
            </c:strRef>
          </c:cat>
          <c:val>
            <c:numRef>
              <c:f>'Доходы населения'!$D$19:$T$19</c:f>
              <c:numCache>
                <c:formatCode>0.0</c:formatCode>
                <c:ptCount val="10"/>
                <c:pt idx="0">
                  <c:v>466.76626920000007</c:v>
                </c:pt>
                <c:pt idx="1">
                  <c:v>483.37398242392032</c:v>
                </c:pt>
                <c:pt idx="2">
                  <c:v>501.37926062986986</c:v>
                </c:pt>
                <c:pt idx="3">
                  <c:v>522.76988379844352</c:v>
                </c:pt>
                <c:pt idx="4">
                  <c:v>550.2162425186184</c:v>
                </c:pt>
                <c:pt idx="5">
                  <c:v>575.66244536009617</c:v>
                </c:pt>
                <c:pt idx="6">
                  <c:v>602.74795981783222</c:v>
                </c:pt>
                <c:pt idx="7">
                  <c:v>629.51965756533377</c:v>
                </c:pt>
                <c:pt idx="8">
                  <c:v>780.99692553328737</c:v>
                </c:pt>
                <c:pt idx="9">
                  <c:v>920.03828614747613</c:v>
                </c:pt>
              </c:numCache>
            </c:numRef>
          </c:val>
        </c:ser>
        <c:ser>
          <c:idx val="1"/>
          <c:order val="1"/>
          <c:tx>
            <c:strRef>
              <c:f>'Доходы населения'!$B$18</c:f>
              <c:strCache>
                <c:ptCount val="1"/>
                <c:pt idx="0">
                  <c:v>Стоимость предоставляемых населению жилищно-коммунальных услуг по экономически обоснованным тарифам</c:v>
                </c:pt>
              </c:strCache>
            </c:strRef>
          </c:tx>
          <c:spPr>
            <a:ln w="25400">
              <a:noFill/>
            </a:ln>
          </c:spPr>
          <c:cat>
            <c:strRef>
              <c:f>'Доходы населения'!$D$4:$T$4</c:f>
              <c:strCache>
                <c:ptCount val="10"/>
                <c:pt idx="0">
                  <c:v>2013 г.</c:v>
                </c:pt>
                <c:pt idx="1">
                  <c:v>2014 г.</c:v>
                </c:pt>
                <c:pt idx="2">
                  <c:v>2015 г.</c:v>
                </c:pt>
                <c:pt idx="3">
                  <c:v>2016 г.</c:v>
                </c:pt>
                <c:pt idx="4">
                  <c:v>2017 г.</c:v>
                </c:pt>
                <c:pt idx="5">
                  <c:v>2018 г.</c:v>
                </c:pt>
                <c:pt idx="6">
                  <c:v>2019 г.</c:v>
                </c:pt>
                <c:pt idx="7">
                  <c:v>2020 г.</c:v>
                </c:pt>
                <c:pt idx="8">
                  <c:v>2025 г.</c:v>
                </c:pt>
                <c:pt idx="9">
                  <c:v>2029 г.</c:v>
                </c:pt>
              </c:strCache>
            </c:strRef>
          </c:cat>
          <c:val>
            <c:numRef>
              <c:f>'Доходы населения'!$D$18:$T$18</c:f>
              <c:numCache>
                <c:formatCode>0.00</c:formatCode>
                <c:ptCount val="10"/>
                <c:pt idx="0">
                  <c:v>45.275707624526817</c:v>
                </c:pt>
                <c:pt idx="1">
                  <c:v>46.471519134254436</c:v>
                </c:pt>
                <c:pt idx="2">
                  <c:v>58.374495634115299</c:v>
                </c:pt>
                <c:pt idx="3">
                  <c:v>62.693364383806667</c:v>
                </c:pt>
                <c:pt idx="4">
                  <c:v>67.941299318185855</c:v>
                </c:pt>
                <c:pt idx="5">
                  <c:v>66.567444997905625</c:v>
                </c:pt>
                <c:pt idx="6" formatCode="General">
                  <c:v>71.791484144640748</c:v>
                </c:pt>
                <c:pt idx="7" formatCode="General">
                  <c:v>76.726543267114891</c:v>
                </c:pt>
                <c:pt idx="8">
                  <c:v>104.32100598796403</c:v>
                </c:pt>
                <c:pt idx="9">
                  <c:v>125.57273369086006</c:v>
                </c:pt>
              </c:numCache>
            </c:numRef>
          </c:val>
        </c:ser>
        <c:axId val="41071360"/>
        <c:axId val="41072896"/>
      </c:areaChart>
      <c:catAx>
        <c:axId val="41071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900"/>
            </a:pPr>
            <a:endParaRPr lang="ru-RU"/>
          </a:p>
        </c:txPr>
        <c:crossAx val="41072896"/>
        <c:crosses val="autoZero"/>
        <c:auto val="1"/>
        <c:lblAlgn val="ctr"/>
        <c:lblOffset val="100"/>
      </c:catAx>
      <c:valAx>
        <c:axId val="410728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млн. 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" sourceLinked="1"/>
        <c:majorTickMark val="none"/>
        <c:tickLblPos val="nextTo"/>
        <c:crossAx val="41071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wMode val="edge"/>
          <c:hMode val="edge"/>
          <c:x val="3.5388633024645504E-2"/>
          <c:y val="0.81073075141625406"/>
          <c:w val="0.97148846960167723"/>
          <c:h val="0.93987909882305443"/>
        </c:manualLayout>
      </c:layout>
    </c:legend>
    <c:plotVisOnly val="1"/>
    <c:dispBlanksAs val="zero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390525</xdr:colOff>
      <xdr:row>16</xdr:row>
      <xdr:rowOff>466725</xdr:rowOff>
    </xdr:from>
    <xdr:to>
      <xdr:col>36</xdr:col>
      <xdr:colOff>38100</xdr:colOff>
      <xdr:row>36</xdr:row>
      <xdr:rowOff>47625</xdr:rowOff>
    </xdr:to>
    <xdr:graphicFrame macro="">
      <xdr:nvGraphicFramePr>
        <xdr:cNvPr id="514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arga\&#1072;&#1088;&#1093;&#1080;&#1074;\Documents%20and%20Settings\AChubarov\Local%20Settings\Temporary%20Internet%20Files\OLK1C\&#1056;&#1072;&#1073;&#1086;&#1095;&#1080;&#1077;%20&#1076;&#1086;&#1082;&#1091;&#1084;&#1077;&#1085;&#1090;&#1099;\&#1058;&#1072;&#1088;&#1080;&#1092;%202011\&#1057;&#1074;&#1086;&#1076;&#1085;&#1099;&#1081;%20&#1090;&#1072;&#1088;&#1080;&#1092;%202011%20(30.04.10)%20&#1086;&#1090;&#1087;&#1088;&#1072;&#1074;&#1083;&#1077;&#1085;%20&#1074;%20&#1057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e\Profiles\student4\&#1056;&#1072;&#1073;&#1086;&#1095;&#1080;&#1081;%20&#1089;&#1090;&#1086;&#1083;\&#1054;&#1054;&#1054;%20&#1043;&#1072;&#1079;&#1087;&#1088;&#1086;&#1084;%20&#1076;&#1086;&#1073;&#1099;&#1095;&#1072;%20&#1053;&#1086;&#1103;&#1073;&#1088;&#1100;&#1089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arga\&#1072;&#1088;&#1093;&#1080;&#1074;\Port\&#1044;&#1046;&#1050;&#1055;%20&#1058;&#1054;\&#1052;&#1077;&#1090;&#1086;&#1076;&#1080;&#1095;&#1082;&#1080;\&#1052;&#1056;%20&#1048;&#1055;\&#1092;&#1086;&#1088;&#1084;&#1099;%20&#1060;&#1057;&#105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ort\&#1060;&#1057;&#1058;%20&#1056;&#1060;\2%20&#1101;&#1090;&#1072;&#1087;\&#1064;&#1072;&#1073;&#1083;&#1086;&#1085;%203\&#1057;&#1074;&#1077;&#1088;&#1076;&#1083;&#1086;&#1074;&#1089;&#1082;&#1072;&#1103;%20&#1086;&#1073;&#1083;&#1072;&#1089;&#1090;&#1100;\&#1048;&#1085;&#1074;&#1077;&#1089;&#1090;&#1087;&#1088;&#1086;&#1075;&#1088;&#1072;&#1084;&#1084;&#1099;_&#1058;&#1057;%203.1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ort\&#1060;&#1057;&#1058;%20&#1056;&#1060;\2%20&#1101;&#1090;&#1072;&#1087;\&#1064;&#1072;&#1073;&#1083;&#1086;&#1085;%202\&#1057;&#1074;&#1077;&#1088;&#1076;&#1083;&#1086;&#1074;&#1089;&#1082;&#1072;&#1103;%20&#1086;&#1073;&#1083;&#1072;&#1089;&#1090;&#1100;\&#1048;&#1085;&#1074;&#1077;&#1089;&#1090;&#1087;&#1088;&#1086;&#1075;&#1088;&#1072;&#1084;&#1084;&#1099;_&#1042;&#1057;_&#1042;&#1054;%202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se\Profiles\student4\&#1056;&#1072;&#1073;&#1086;&#1095;&#1080;&#1081;%20&#1089;&#1090;&#1086;&#1083;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ostoffice\Documents%20and%20Settings\Cherenkova\Local%20Settings\Temporary%20Internet%20Files\OLKB\V2.200727&#1084;&#1072;&#1088;&#1090;&#1072;&#1091;&#1090;&#1086;&#1095;&#108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Титульный"/>
      <sheetName val="TEHSHEET"/>
      <sheetName val="Список листов"/>
      <sheetName val="Справочники"/>
      <sheetName val="Образец заявления"/>
      <sheetName val="П№1"/>
      <sheetName val="П№2"/>
      <sheetName val="П№3"/>
      <sheetName val="П№4"/>
      <sheetName val="П№5"/>
      <sheetName val="П№6"/>
      <sheetName val="П№7"/>
      <sheetName val="П№8"/>
      <sheetName val="П№9"/>
      <sheetName val="П№10"/>
      <sheetName val="П№11"/>
      <sheetName val="П№12"/>
      <sheetName val="П№13"/>
      <sheetName val="П№14"/>
      <sheetName val="П№14.1"/>
      <sheetName val="П№14.2"/>
      <sheetName val="П№14.3 "/>
      <sheetName val="П№14.4"/>
      <sheetName val="П№15"/>
      <sheetName val="П№16.1 "/>
      <sheetName val="П№16.2"/>
      <sheetName val="П№17"/>
      <sheetName val="П№18 "/>
      <sheetName val="П№19"/>
      <sheetName val="Т№1"/>
      <sheetName val="Т№2"/>
      <sheetName val="Прочие расходы"/>
      <sheetName val="Расчет тарифа 2011"/>
      <sheetName val="ИТ№1"/>
      <sheetName val="ИТ№2"/>
      <sheetName val="ИТ№3"/>
      <sheetName val="ИТ№4"/>
      <sheetName val="ИТ№5"/>
      <sheetName val="ИТ№6"/>
      <sheetName val="ИТ№7"/>
      <sheetName val="Диапазоны"/>
      <sheetName val="Заголовок"/>
    </sheetNames>
    <sheetDataSet>
      <sheetData sheetId="0"/>
      <sheetData sheetId="1"/>
      <sheetData sheetId="2"/>
      <sheetData sheetId="3">
        <row r="7">
          <cell r="E7" t="str">
            <v>Ямало-Ненецкий автономный округ</v>
          </cell>
        </row>
        <row r="9">
          <cell r="F9">
            <v>2011</v>
          </cell>
        </row>
        <row r="11">
          <cell r="G11" t="str">
            <v>ОАО "Передвижная энергетика" Филиал ПЭС "Лабытнанги"</v>
          </cell>
        </row>
        <row r="12">
          <cell r="G12" t="str">
            <v>7719019846</v>
          </cell>
        </row>
        <row r="15">
          <cell r="G15" t="str">
            <v>Город Лабытнанги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>
        <row r="15">
          <cell r="B15">
            <v>2007</v>
          </cell>
        </row>
      </sheetData>
      <sheetData sheetId="2">
        <row r="13">
          <cell r="E13" t="str">
            <v>Тюменская область</v>
          </cell>
        </row>
        <row r="21">
          <cell r="D21" t="str">
            <v>ООО "Газпром добыча Ноябрьск"</v>
          </cell>
          <cell r="I21" t="str">
            <v>8905026850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>
        <row r="15">
          <cell r="AB15">
            <v>9.4468280782049998</v>
          </cell>
        </row>
        <row r="20">
          <cell r="Z20">
            <v>9.4468280782049998</v>
          </cell>
        </row>
        <row r="25">
          <cell r="AB25">
            <v>9.419537</v>
          </cell>
        </row>
      </sheetData>
      <sheetData sheetId="6">
        <row r="15">
          <cell r="AB15">
            <v>1.2992999999999999</v>
          </cell>
        </row>
        <row r="20">
          <cell r="Z20">
            <v>1.2992999999999999</v>
          </cell>
        </row>
        <row r="21">
          <cell r="AB21">
            <v>4.3E-3</v>
          </cell>
        </row>
        <row r="25">
          <cell r="AB25">
            <v>1.2949999999999999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1.2992999999999999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2.5942999999999996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1.2949999999999999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2640.3460798058841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109.1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I16">
            <v>109.1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15.228795999999999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-1.2040000000013151E-3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15.23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15.23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1466.2329081219887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223.76537568389531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826.01900000000001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I36">
            <v>329.3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496.71900000000005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I46">
            <v>38.72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I47">
            <v>13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57.685000000000002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I53">
            <v>387.31400000000002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2640.3460798058841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2640.3460798058841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20.03788947368421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4.8090934736842108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4.8090934736842108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4.8090934736842108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4.8090934736842108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2645.1551732795683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0.18213875485738487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23.177498320098561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I120">
            <v>24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I121">
            <v>15.261243588544415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114.126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114.126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/>
      <sheetData sheetId="9">
        <row r="16">
          <cell r="I16">
            <v>2.1364079301369863</v>
          </cell>
        </row>
        <row r="18">
          <cell r="I18">
            <v>5249.64</v>
          </cell>
        </row>
        <row r="19">
          <cell r="I19">
            <v>5</v>
          </cell>
        </row>
        <row r="20">
          <cell r="I20">
            <v>1.69</v>
          </cell>
        </row>
        <row r="23">
          <cell r="I23">
            <v>4</v>
          </cell>
        </row>
        <row r="26">
          <cell r="I26">
            <v>30</v>
          </cell>
        </row>
        <row r="29">
          <cell r="I29">
            <v>15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I41">
            <v>150</v>
          </cell>
        </row>
        <row r="45">
          <cell r="I45">
            <v>22.518000000000001</v>
          </cell>
        </row>
        <row r="47">
          <cell r="I47">
            <v>589.64858871780802</v>
          </cell>
        </row>
        <row r="49">
          <cell r="I49">
            <v>12</v>
          </cell>
        </row>
      </sheetData>
      <sheetData sheetId="10">
        <row r="11">
          <cell r="J11">
            <v>134.53</v>
          </cell>
        </row>
        <row r="71">
          <cell r="I71">
            <v>11.32</v>
          </cell>
          <cell r="J71">
            <v>11.32</v>
          </cell>
          <cell r="K71">
            <v>11.32</v>
          </cell>
          <cell r="L71">
            <v>11.32</v>
          </cell>
          <cell r="M71">
            <v>11.32</v>
          </cell>
        </row>
      </sheetData>
      <sheetData sheetId="11">
        <row r="16">
          <cell r="D16">
            <v>134.53</v>
          </cell>
          <cell r="I16">
            <v>15.23</v>
          </cell>
        </row>
      </sheetData>
      <sheetData sheetId="12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2640.3460798058841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2640.3460798058841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2640.3460798058841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4.8090934736842108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4.8090934736842108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4.8090934736842108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0.18213875485738487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2645.1551732795683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2645.1551732795683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2645.1551732795683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2.5942999999999996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1.2949999999999999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1.2949999999999999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170215.90561644585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280.81583768709316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3">
        <row r="8">
          <cell r="I8">
            <v>1035</v>
          </cell>
        </row>
      </sheetData>
      <sheetData sheetId="14" refreshError="1"/>
      <sheetData sheetId="15" refreshError="1"/>
      <sheetData sheetId="16"/>
      <sheetData sheetId="17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8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 ТС"/>
      <sheetName val="форма 2 ВС и ВО"/>
      <sheetName val="форма 3 Т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ИП"/>
      <sheetName val="TEHSHEET"/>
      <sheetName val="Заголовок"/>
      <sheetName val="re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G5" t="str">
            <v xml:space="preserve">амортизация </v>
          </cell>
          <cell r="I5" t="str">
            <v xml:space="preserve">амортизация </v>
          </cell>
          <cell r="K5" t="str">
            <v>Да</v>
          </cell>
          <cell r="M5" t="str">
            <v>Введите название региона</v>
          </cell>
        </row>
        <row r="6">
          <cell r="G6" t="str">
            <v>прибыль</v>
          </cell>
          <cell r="I6" t="str">
            <v>прибыль</v>
          </cell>
          <cell r="K6" t="str">
            <v>Нет</v>
          </cell>
          <cell r="M6" t="str">
            <v>Агинский Бурятский автономный округ</v>
          </cell>
        </row>
        <row r="7">
          <cell r="G7" t="str">
            <v>ремонтный фонд</v>
          </cell>
          <cell r="I7" t="str">
            <v>ремонтный фонд</v>
          </cell>
          <cell r="M7" t="str">
            <v>Алтайский край</v>
          </cell>
        </row>
        <row r="8">
          <cell r="G8" t="str">
            <v>инвест. надбавка</v>
          </cell>
          <cell r="I8" t="str">
            <v>инвест. Надбавка</v>
          </cell>
          <cell r="M8" t="str">
            <v>Амурская область</v>
          </cell>
        </row>
        <row r="9">
          <cell r="G9" t="str">
            <v>плата за подключение</v>
          </cell>
          <cell r="I9" t="str">
            <v>плата за подключение</v>
          </cell>
          <cell r="M9" t="str">
            <v>Архангельская область</v>
          </cell>
        </row>
        <row r="10">
          <cell r="G10" t="str">
            <v>прочие тарифные источники</v>
          </cell>
          <cell r="I10" t="str">
            <v>бюджет всего</v>
          </cell>
          <cell r="M10" t="str">
            <v>Астраханская область</v>
          </cell>
        </row>
        <row r="11">
          <cell r="I11" t="str">
            <v>федеральный бюджет</v>
          </cell>
          <cell r="M11" t="str">
            <v>г.Байконур</v>
          </cell>
        </row>
        <row r="12">
          <cell r="I12" t="str">
            <v>региональный бюджет</v>
          </cell>
          <cell r="M12" t="str">
            <v>Белгородская область</v>
          </cell>
        </row>
        <row r="13">
          <cell r="I13" t="str">
            <v>муниципальный бюджет</v>
          </cell>
          <cell r="M13" t="str">
            <v>Брянская область</v>
          </cell>
        </row>
        <row r="14">
          <cell r="I14" t="str">
            <v>прочие тарифные источники</v>
          </cell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УралТехно"/>
      <sheetName val="богдан 1"/>
      <sheetName val="богдан 2"/>
      <sheetName val="богдан 3"/>
      <sheetName val="ЮСОН"/>
      <sheetName val="Первоуральск"/>
      <sheetName val="К-Ур "/>
      <sheetName val="Новоуральск"/>
      <sheetName val="Ревда"/>
      <sheetName val="Качканар(вода)"/>
      <sheetName val="Качканар(стоки)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50"/>
  </sheetPr>
  <dimension ref="A1:X142"/>
  <sheetViews>
    <sheetView view="pageBreakPreview" topLeftCell="B118" zoomScale="70" zoomScaleNormal="100" zoomScaleSheetLayoutView="70" workbookViewId="0">
      <selection activeCell="B131" sqref="B131"/>
    </sheetView>
  </sheetViews>
  <sheetFormatPr defaultRowHeight="15.75"/>
  <cols>
    <col min="1" max="1" width="9.140625" style="2" hidden="1" customWidth="1"/>
    <col min="2" max="2" width="38.5703125" style="2" customWidth="1"/>
    <col min="3" max="3" width="16.5703125" style="3" customWidth="1"/>
    <col min="4" max="4" width="15.42578125" style="3" customWidth="1"/>
    <col min="5" max="5" width="12.28515625" style="11" customWidth="1"/>
    <col min="6" max="6" width="10.140625" style="194" customWidth="1"/>
    <col min="7" max="7" width="10.42578125" style="11" customWidth="1"/>
    <col min="8" max="8" width="11" style="11" customWidth="1"/>
    <col min="9" max="9" width="10.42578125" style="11" customWidth="1"/>
    <col min="10" max="10" width="11" style="11" customWidth="1"/>
    <col min="11" max="16" width="10.7109375" style="11" customWidth="1"/>
    <col min="17" max="19" width="11" style="11" customWidth="1"/>
    <col min="20" max="20" width="10.28515625" style="11" customWidth="1"/>
    <col min="21" max="21" width="12.5703125" style="3" customWidth="1"/>
    <col min="22" max="24" width="9.140625" style="3"/>
    <col min="25" max="16384" width="9.140625" style="2"/>
  </cols>
  <sheetData>
    <row r="1" spans="1:24" s="21" customFormat="1" ht="18.75">
      <c r="A1" s="308" t="s">
        <v>99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</row>
    <row r="2" spans="1:24" s="21" customFormat="1" ht="20.25">
      <c r="A2" s="309" t="s">
        <v>100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</row>
    <row r="3" spans="1:24">
      <c r="A3" s="310"/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</row>
    <row r="4" spans="1:24" ht="37.5" customHeight="1">
      <c r="A4" s="311" t="s">
        <v>0</v>
      </c>
      <c r="B4" s="311" t="s">
        <v>1</v>
      </c>
      <c r="C4" s="311" t="s">
        <v>2</v>
      </c>
      <c r="D4" s="75" t="s">
        <v>3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1" t="s">
        <v>101</v>
      </c>
    </row>
    <row r="5" spans="1:24" ht="24" customHeight="1">
      <c r="A5" s="311"/>
      <c r="B5" s="311"/>
      <c r="C5" s="311"/>
      <c r="D5" s="13" t="s">
        <v>4</v>
      </c>
      <c r="E5" s="71" t="s">
        <v>5</v>
      </c>
      <c r="F5" s="71" t="s">
        <v>6</v>
      </c>
      <c r="G5" s="71" t="s">
        <v>19</v>
      </c>
      <c r="H5" s="71" t="s">
        <v>20</v>
      </c>
      <c r="I5" s="71" t="s">
        <v>21</v>
      </c>
      <c r="J5" s="71" t="s">
        <v>22</v>
      </c>
      <c r="K5" s="71" t="s">
        <v>18</v>
      </c>
      <c r="L5" s="71" t="s">
        <v>303</v>
      </c>
      <c r="M5" s="71" t="s">
        <v>304</v>
      </c>
      <c r="N5" s="71" t="s">
        <v>305</v>
      </c>
      <c r="O5" s="71" t="s">
        <v>306</v>
      </c>
      <c r="P5" s="71" t="s">
        <v>161</v>
      </c>
      <c r="Q5" s="71" t="s">
        <v>307</v>
      </c>
      <c r="R5" s="71" t="s">
        <v>308</v>
      </c>
      <c r="S5" s="71" t="s">
        <v>317</v>
      </c>
      <c r="T5" s="71" t="s">
        <v>318</v>
      </c>
      <c r="U5" s="311"/>
    </row>
    <row r="6" spans="1:24">
      <c r="A6" s="13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</row>
    <row r="7" spans="1:24" ht="20.25">
      <c r="A7" s="75"/>
      <c r="B7" s="285" t="s">
        <v>388</v>
      </c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</row>
    <row r="8" spans="1:24" ht="31.5">
      <c r="A8" s="75"/>
      <c r="B8" s="178" t="s">
        <v>290</v>
      </c>
      <c r="C8" s="179" t="s">
        <v>52</v>
      </c>
      <c r="D8" s="193">
        <f t="shared" ref="D8:T8" si="0">SUM(D9:D9)</f>
        <v>2740</v>
      </c>
      <c r="E8" s="214">
        <f t="shared" si="0"/>
        <v>2805.7142857142858</v>
      </c>
      <c r="F8" s="214">
        <f t="shared" si="0"/>
        <v>2871.4285714285716</v>
      </c>
      <c r="G8" s="214">
        <f t="shared" si="0"/>
        <v>2937.1428571428573</v>
      </c>
      <c r="H8" s="214">
        <f t="shared" si="0"/>
        <v>3002.8571428571431</v>
      </c>
      <c r="I8" s="214">
        <f t="shared" si="0"/>
        <v>3068.5714285714289</v>
      </c>
      <c r="J8" s="193">
        <f t="shared" si="0"/>
        <v>3134.2857142857147</v>
      </c>
      <c r="K8" s="193">
        <f t="shared" si="0"/>
        <v>3200</v>
      </c>
      <c r="L8" s="193">
        <f t="shared" si="0"/>
        <v>3266.6666666666665</v>
      </c>
      <c r="M8" s="193">
        <f t="shared" si="0"/>
        <v>3333.333333333333</v>
      </c>
      <c r="N8" s="193">
        <f t="shared" si="0"/>
        <v>3399.9999999999995</v>
      </c>
      <c r="O8" s="193">
        <f t="shared" si="0"/>
        <v>3466.6666666666661</v>
      </c>
      <c r="P8" s="193">
        <f t="shared" si="0"/>
        <v>3533.3333333333326</v>
      </c>
      <c r="Q8" s="193">
        <f t="shared" si="0"/>
        <v>3599.9999999999991</v>
      </c>
      <c r="R8" s="193">
        <f t="shared" si="0"/>
        <v>3666.6666666666656</v>
      </c>
      <c r="S8" s="193">
        <f t="shared" si="0"/>
        <v>3733.3333333333321</v>
      </c>
      <c r="T8" s="193">
        <f t="shared" si="0"/>
        <v>3799.9999999999986</v>
      </c>
      <c r="U8" s="193">
        <f>T8</f>
        <v>3799.9999999999986</v>
      </c>
      <c r="V8" s="19"/>
    </row>
    <row r="9" spans="1:24">
      <c r="A9" s="75"/>
      <c r="B9" s="178" t="s">
        <v>319</v>
      </c>
      <c r="C9" s="179" t="s">
        <v>52</v>
      </c>
      <c r="D9" s="193">
        <v>2740</v>
      </c>
      <c r="E9" s="193">
        <v>2805.7142857142858</v>
      </c>
      <c r="F9" s="193">
        <v>2871.4285714285716</v>
      </c>
      <c r="G9" s="193">
        <v>2937.1428571428573</v>
      </c>
      <c r="H9" s="193">
        <v>3002.8571428571431</v>
      </c>
      <c r="I9" s="193">
        <v>3068.5714285714289</v>
      </c>
      <c r="J9" s="193">
        <v>3134.2857142857147</v>
      </c>
      <c r="K9" s="193">
        <v>3200</v>
      </c>
      <c r="L9" s="193">
        <v>3266.6666666666665</v>
      </c>
      <c r="M9" s="193">
        <v>3333.333333333333</v>
      </c>
      <c r="N9" s="193">
        <v>3399.9999999999995</v>
      </c>
      <c r="O9" s="193">
        <v>3466.6666666666661</v>
      </c>
      <c r="P9" s="193">
        <v>3533.3333333333326</v>
      </c>
      <c r="Q9" s="193">
        <v>3599.9999999999991</v>
      </c>
      <c r="R9" s="193">
        <v>3666.6666666666656</v>
      </c>
      <c r="S9" s="193">
        <v>3733.3333333333321</v>
      </c>
      <c r="T9" s="193">
        <v>3799.9999999999986</v>
      </c>
      <c r="U9" s="193">
        <f>T9</f>
        <v>3799.9999999999986</v>
      </c>
      <c r="V9" s="19"/>
    </row>
    <row r="10" spans="1:24" ht="31.5">
      <c r="A10" s="75"/>
      <c r="B10" s="178" t="s">
        <v>315</v>
      </c>
      <c r="C10" s="179" t="s">
        <v>52</v>
      </c>
      <c r="D10" s="193">
        <v>1670</v>
      </c>
      <c r="E10" s="193">
        <v>1674.2857142857142</v>
      </c>
      <c r="F10" s="193">
        <v>1678.5714285714284</v>
      </c>
      <c r="G10" s="193">
        <v>1682.8571428571427</v>
      </c>
      <c r="H10" s="193">
        <v>1687.1428571428569</v>
      </c>
      <c r="I10" s="193">
        <v>1691.4285714285711</v>
      </c>
      <c r="J10" s="193">
        <v>1695.7142857142853</v>
      </c>
      <c r="K10" s="193">
        <v>1700</v>
      </c>
      <c r="L10" s="193">
        <v>1713.4</v>
      </c>
      <c r="M10" s="193">
        <v>1726.8000000000002</v>
      </c>
      <c r="N10" s="193">
        <v>1740.2000000000003</v>
      </c>
      <c r="O10" s="193">
        <v>1753.6000000000004</v>
      </c>
      <c r="P10" s="193">
        <v>1767</v>
      </c>
      <c r="Q10" s="193">
        <v>1780.25</v>
      </c>
      <c r="R10" s="193">
        <v>1793.5</v>
      </c>
      <c r="S10" s="193">
        <v>1806.75</v>
      </c>
      <c r="T10" s="193">
        <v>1820</v>
      </c>
      <c r="U10" s="193">
        <f>T10</f>
        <v>1820</v>
      </c>
      <c r="V10" s="19"/>
    </row>
    <row r="11" spans="1:24">
      <c r="A11" s="75"/>
      <c r="B11" s="178" t="s">
        <v>314</v>
      </c>
      <c r="C11" s="179" t="s">
        <v>52</v>
      </c>
      <c r="D11" s="193">
        <f>D10*0.99</f>
        <v>1653.3</v>
      </c>
      <c r="E11" s="193">
        <f t="shared" ref="E11:T11" si="1">E10*0.99</f>
        <v>1657.542857142857</v>
      </c>
      <c r="F11" s="193">
        <f t="shared" si="1"/>
        <v>1661.7857142857142</v>
      </c>
      <c r="G11" s="193">
        <f t="shared" si="1"/>
        <v>1666.0285714285712</v>
      </c>
      <c r="H11" s="193">
        <f t="shared" si="1"/>
        <v>1670.2714285714283</v>
      </c>
      <c r="I11" s="193">
        <f t="shared" si="1"/>
        <v>1674.5142857142853</v>
      </c>
      <c r="J11" s="193">
        <f t="shared" si="1"/>
        <v>1678.7571428571425</v>
      </c>
      <c r="K11" s="193">
        <f t="shared" si="1"/>
        <v>1683</v>
      </c>
      <c r="L11" s="193">
        <f t="shared" si="1"/>
        <v>1696.2660000000001</v>
      </c>
      <c r="M11" s="193">
        <f t="shared" si="1"/>
        <v>1709.5320000000002</v>
      </c>
      <c r="N11" s="193">
        <f t="shared" si="1"/>
        <v>1722.7980000000002</v>
      </c>
      <c r="O11" s="193">
        <f t="shared" si="1"/>
        <v>1736.0640000000003</v>
      </c>
      <c r="P11" s="193">
        <f t="shared" si="1"/>
        <v>1749.33</v>
      </c>
      <c r="Q11" s="193">
        <f t="shared" si="1"/>
        <v>1762.4475</v>
      </c>
      <c r="R11" s="193">
        <f t="shared" si="1"/>
        <v>1775.5650000000001</v>
      </c>
      <c r="S11" s="193">
        <f t="shared" si="1"/>
        <v>1788.6824999999999</v>
      </c>
      <c r="T11" s="193">
        <f t="shared" si="1"/>
        <v>1801.8</v>
      </c>
      <c r="U11" s="193">
        <f>T11</f>
        <v>1801.8</v>
      </c>
      <c r="V11" s="19"/>
    </row>
    <row r="12" spans="1:24" s="20" customFormat="1" ht="23.25" customHeight="1">
      <c r="A12" s="285" t="s">
        <v>31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99"/>
      <c r="V12" s="3"/>
      <c r="W12" s="19"/>
      <c r="X12" s="19"/>
    </row>
    <row r="13" spans="1:24" ht="15" customHeight="1">
      <c r="A13" s="287" t="s">
        <v>33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9"/>
    </row>
    <row r="14" spans="1:24">
      <c r="A14" s="204"/>
      <c r="B14" s="10" t="s">
        <v>29</v>
      </c>
      <c r="C14" s="152" t="s">
        <v>28</v>
      </c>
      <c r="D14" s="213">
        <v>3.84</v>
      </c>
      <c r="E14" s="5">
        <v>3.93</v>
      </c>
      <c r="F14" s="5">
        <v>4.0199999999999996</v>
      </c>
      <c r="G14" s="5">
        <v>4.1100000000000003</v>
      </c>
      <c r="H14" s="5">
        <v>4.2</v>
      </c>
      <c r="I14" s="5">
        <v>4.3</v>
      </c>
      <c r="J14" s="5">
        <v>4.3899999999999997</v>
      </c>
      <c r="K14" s="5">
        <v>4.4800000000000004</v>
      </c>
      <c r="L14" s="5">
        <v>4.63</v>
      </c>
      <c r="M14" s="5">
        <v>4.78</v>
      </c>
      <c r="N14" s="5">
        <v>4.93</v>
      </c>
      <c r="O14" s="5">
        <v>5.08</v>
      </c>
      <c r="P14" s="5">
        <v>5.23</v>
      </c>
      <c r="Q14" s="5">
        <v>5.38</v>
      </c>
      <c r="R14" s="5">
        <v>5.53</v>
      </c>
      <c r="S14" s="5">
        <v>5.67</v>
      </c>
      <c r="T14" s="5">
        <v>5.82</v>
      </c>
      <c r="U14" s="5"/>
    </row>
    <row r="15" spans="1:24">
      <c r="A15" s="10"/>
      <c r="B15" s="10" t="s">
        <v>39</v>
      </c>
      <c r="C15" s="152" t="s">
        <v>30</v>
      </c>
      <c r="D15" s="5">
        <v>1.0960000000000001</v>
      </c>
      <c r="E15" s="5">
        <v>1.1222857142857143</v>
      </c>
      <c r="F15" s="5">
        <v>1.1485714285714286</v>
      </c>
      <c r="G15" s="5">
        <v>1.1748571428571428</v>
      </c>
      <c r="H15" s="5">
        <v>1.2011428571428571</v>
      </c>
      <c r="I15" s="5">
        <v>1.2274285714285713</v>
      </c>
      <c r="J15" s="5">
        <v>1.2537142857142856</v>
      </c>
      <c r="K15" s="5">
        <v>1.28</v>
      </c>
      <c r="L15" s="5">
        <v>1.3066666666666666</v>
      </c>
      <c r="M15" s="5">
        <v>1.3333333333333333</v>
      </c>
      <c r="N15" s="5">
        <v>1.3599999999999999</v>
      </c>
      <c r="O15" s="5">
        <v>1.3866666666666665</v>
      </c>
      <c r="P15" s="5">
        <v>1.4133333333333331</v>
      </c>
      <c r="Q15" s="5">
        <v>1.4399999999999997</v>
      </c>
      <c r="R15" s="5">
        <v>1.4666666666666663</v>
      </c>
      <c r="S15" s="5">
        <v>1.493333333333333</v>
      </c>
      <c r="T15" s="5">
        <v>1.5199999999999996</v>
      </c>
      <c r="U15" s="76"/>
    </row>
    <row r="16" spans="1:24">
      <c r="A16" s="10"/>
      <c r="B16" s="10" t="s">
        <v>40</v>
      </c>
      <c r="C16" s="152" t="s">
        <v>30</v>
      </c>
      <c r="D16" s="5">
        <v>0</v>
      </c>
      <c r="E16" s="5">
        <v>2.6285714285714246E-2</v>
      </c>
      <c r="F16" s="5">
        <v>5.2571428571428491E-2</v>
      </c>
      <c r="G16" s="5">
        <v>7.8857142857142737E-2</v>
      </c>
      <c r="H16" s="5">
        <v>0.10514285714285698</v>
      </c>
      <c r="I16" s="5">
        <v>0.13142857142857123</v>
      </c>
      <c r="J16" s="5">
        <v>0.15771428571428547</v>
      </c>
      <c r="K16" s="5">
        <v>0.18399999999999994</v>
      </c>
      <c r="L16" s="5">
        <v>0.21066666666666656</v>
      </c>
      <c r="M16" s="5">
        <v>0.23733333333333317</v>
      </c>
      <c r="N16" s="5">
        <v>0.26399999999999979</v>
      </c>
      <c r="O16" s="5">
        <v>0.29066666666666641</v>
      </c>
      <c r="P16" s="5">
        <v>0.31733333333333302</v>
      </c>
      <c r="Q16" s="5">
        <v>0.34399999999999964</v>
      </c>
      <c r="R16" s="5">
        <v>0.37066666666666626</v>
      </c>
      <c r="S16" s="5">
        <v>0.39733333333333287</v>
      </c>
      <c r="T16" s="5">
        <v>0.42399999999999949</v>
      </c>
      <c r="U16" s="76"/>
    </row>
    <row r="17" spans="1:24" ht="31.5">
      <c r="A17" s="10"/>
      <c r="B17" s="10" t="s">
        <v>41</v>
      </c>
      <c r="C17" s="152" t="s">
        <v>8</v>
      </c>
      <c r="D17" s="227">
        <v>17.396825396825399</v>
      </c>
      <c r="E17" s="227">
        <v>17.814058956916099</v>
      </c>
      <c r="F17" s="227">
        <v>18.231292517006803</v>
      </c>
      <c r="G17" s="227">
        <v>18.648526077097504</v>
      </c>
      <c r="H17" s="227">
        <v>19.065759637188208</v>
      </c>
      <c r="I17" s="227">
        <v>19.482993197278912</v>
      </c>
      <c r="J17" s="227">
        <v>19.900226757369612</v>
      </c>
      <c r="K17" s="227">
        <v>20.317460317460316</v>
      </c>
      <c r="L17" s="227">
        <v>20.74074074074074</v>
      </c>
      <c r="M17" s="227">
        <v>21.164021164021165</v>
      </c>
      <c r="N17" s="227">
        <v>21.587301587301585</v>
      </c>
      <c r="O17" s="227">
        <v>22.010582010582009</v>
      </c>
      <c r="P17" s="227">
        <v>22.43386243386243</v>
      </c>
      <c r="Q17" s="227">
        <v>22.857142857142854</v>
      </c>
      <c r="R17" s="227">
        <v>23.280423280423275</v>
      </c>
      <c r="S17" s="227">
        <v>23.703703703703699</v>
      </c>
      <c r="T17" s="227">
        <v>24.126984126984123</v>
      </c>
      <c r="U17" s="76"/>
    </row>
    <row r="18" spans="1:24" ht="15" customHeight="1">
      <c r="A18" s="290" t="s">
        <v>32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2"/>
    </row>
    <row r="19" spans="1:24" ht="47.25">
      <c r="A19" s="8"/>
      <c r="B19" s="10" t="s">
        <v>25</v>
      </c>
      <c r="C19" s="5" t="s">
        <v>8</v>
      </c>
      <c r="D19" s="5">
        <v>100</v>
      </c>
      <c r="E19" s="5">
        <v>100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11"/>
    </row>
    <row r="20" spans="1:24" s="12" customFormat="1" ht="47.25">
      <c r="A20" s="8"/>
      <c r="B20" s="10" t="s">
        <v>26</v>
      </c>
      <c r="C20" s="5" t="s">
        <v>8</v>
      </c>
      <c r="D20" s="268">
        <f ca="1">'Расходы на ком. услуги'!D13/'Расходы на ком. услуги'!D36</f>
        <v>0.24635985043554531</v>
      </c>
      <c r="E20" s="268">
        <f ca="1">'Расходы на ком. услуги'!E13/'Расходы на ком. услуги'!E36</f>
        <v>0.26554328823100526</v>
      </c>
      <c r="F20" s="268">
        <f ca="1">'Расходы на ком. услуги'!F13/'Расходы на ком. услуги'!F36</f>
        <v>0.22423908691298422</v>
      </c>
      <c r="G20" s="268">
        <f ca="1">'Расходы на ком. услуги'!G13/'Расходы на ком. услуги'!G36</f>
        <v>0.22093727827721604</v>
      </c>
      <c r="H20" s="268">
        <f ca="1">'Расходы на ком. услуги'!H13/'Расходы на ком. услуги'!H36</f>
        <v>0.2227111198871318</v>
      </c>
      <c r="I20" s="268">
        <f ca="1">'Расходы на ком. услуги'!I13/'Расходы на ком. услуги'!I36</f>
        <v>0.25068218973273554</v>
      </c>
      <c r="J20" s="268">
        <f ca="1">'Расходы на ком. услуги'!J13/'Расходы на ком. услуги'!J36</f>
        <v>0.2529990454596881</v>
      </c>
      <c r="K20" s="268">
        <f ca="1">'Расходы на ком. услуги'!K13/'Расходы на ком. услуги'!K36</f>
        <v>0.25605463738752288</v>
      </c>
      <c r="L20" s="268">
        <f ca="1">'Расходы на ком. услуги'!L13/'Расходы на ком. услуги'!L36</f>
        <v>0.260652669580761</v>
      </c>
      <c r="M20" s="268">
        <f ca="1">'Расходы на ком. услуги'!M13/'Расходы на ком. услуги'!M36</f>
        <v>0.26505242681664287</v>
      </c>
      <c r="N20" s="268">
        <f ca="1">'Расходы на ком. услуги'!N13/'Расходы на ком. услуги'!N36</f>
        <v>0.26906209546295595</v>
      </c>
      <c r="O20" s="268">
        <f ca="1">'Расходы на ком. услуги'!O13/'Расходы на ком. услуги'!O36</f>
        <v>0.27277338504892723</v>
      </c>
      <c r="P20" s="268">
        <f ca="1">'Расходы на ком. услуги'!P13/'Расходы на ком. услуги'!P36</f>
        <v>0.27617968679182048</v>
      </c>
      <c r="Q20" s="268">
        <f ca="1">'Расходы на ком. услуги'!Q13/'Расходы на ком. услуги'!Q36</f>
        <v>0.28109654485358682</v>
      </c>
      <c r="R20" s="268">
        <f ca="1">'Расходы на ком. услуги'!R13/'Расходы на ком. услуги'!R36</f>
        <v>0.28570407075719567</v>
      </c>
      <c r="S20" s="268">
        <f ca="1">'Расходы на ком. услуги'!S13/'Расходы на ком. услуги'!S36</f>
        <v>0.28954393182881355</v>
      </c>
      <c r="T20" s="268">
        <f ca="1">'Расходы на ком. услуги'!T13/'Расходы на ком. услуги'!T36</f>
        <v>0.29343107580061606</v>
      </c>
      <c r="U20" s="107" t="s">
        <v>235</v>
      </c>
      <c r="V20" s="3"/>
      <c r="W20" s="11"/>
      <c r="X20" s="11"/>
    </row>
    <row r="21" spans="1:24" ht="15" customHeight="1">
      <c r="A21" s="1" t="s">
        <v>34</v>
      </c>
      <c r="B21" s="280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0"/>
      <c r="T21" s="280"/>
      <c r="U21" s="281"/>
    </row>
    <row r="22" spans="1:24" ht="169.5" customHeight="1">
      <c r="A22" s="204"/>
      <c r="B22" s="10" t="s">
        <v>42</v>
      </c>
      <c r="C22" s="5" t="s">
        <v>8</v>
      </c>
      <c r="D22" s="14">
        <v>100</v>
      </c>
      <c r="E22" s="14">
        <v>100</v>
      </c>
      <c r="F22" s="14">
        <v>100</v>
      </c>
      <c r="G22" s="14">
        <v>100</v>
      </c>
      <c r="H22" s="14">
        <v>100</v>
      </c>
      <c r="I22" s="14">
        <v>100</v>
      </c>
      <c r="J22" s="14">
        <v>100</v>
      </c>
      <c r="K22" s="14">
        <v>100</v>
      </c>
      <c r="L22" s="14">
        <v>100</v>
      </c>
      <c r="M22" s="14">
        <v>100</v>
      </c>
      <c r="N22" s="14">
        <v>100</v>
      </c>
      <c r="O22" s="14">
        <v>100</v>
      </c>
      <c r="P22" s="14">
        <v>100</v>
      </c>
      <c r="Q22" s="14">
        <v>100</v>
      </c>
      <c r="R22" s="14">
        <v>100</v>
      </c>
      <c r="S22" s="14">
        <v>100</v>
      </c>
      <c r="T22" s="14">
        <v>100</v>
      </c>
      <c r="U22" s="14">
        <v>100</v>
      </c>
    </row>
    <row r="23" spans="1:24" ht="104.25" customHeight="1">
      <c r="A23" s="10"/>
      <c r="B23" s="10" t="s">
        <v>43</v>
      </c>
      <c r="C23" s="5" t="s">
        <v>8</v>
      </c>
      <c r="D23" s="14">
        <v>100</v>
      </c>
      <c r="E23" s="14">
        <v>100</v>
      </c>
      <c r="F23" s="14">
        <v>100</v>
      </c>
      <c r="G23" s="14">
        <v>100</v>
      </c>
      <c r="H23" s="14">
        <v>100</v>
      </c>
      <c r="I23" s="14">
        <v>100</v>
      </c>
      <c r="J23" s="14">
        <v>100</v>
      </c>
      <c r="K23" s="14">
        <v>100</v>
      </c>
      <c r="L23" s="14">
        <v>100</v>
      </c>
      <c r="M23" s="14">
        <v>100</v>
      </c>
      <c r="N23" s="14">
        <v>100</v>
      </c>
      <c r="O23" s="14">
        <v>100</v>
      </c>
      <c r="P23" s="14">
        <v>100</v>
      </c>
      <c r="Q23" s="14">
        <v>100</v>
      </c>
      <c r="R23" s="14">
        <v>100</v>
      </c>
      <c r="S23" s="14">
        <v>100</v>
      </c>
      <c r="T23" s="14">
        <v>100</v>
      </c>
      <c r="U23" s="14">
        <v>100</v>
      </c>
    </row>
    <row r="24" spans="1:24" ht="84" customHeight="1">
      <c r="A24" s="10"/>
      <c r="B24" s="10" t="s">
        <v>44</v>
      </c>
      <c r="C24" s="5" t="s">
        <v>8</v>
      </c>
      <c r="D24" s="17">
        <v>100</v>
      </c>
      <c r="E24" s="17">
        <v>100</v>
      </c>
      <c r="F24" s="17">
        <v>100</v>
      </c>
      <c r="G24" s="17">
        <v>100</v>
      </c>
      <c r="H24" s="17">
        <v>100</v>
      </c>
      <c r="I24" s="17">
        <v>100</v>
      </c>
      <c r="J24" s="17">
        <v>100</v>
      </c>
      <c r="K24" s="17">
        <v>100</v>
      </c>
      <c r="L24" s="17">
        <v>100</v>
      </c>
      <c r="M24" s="17">
        <v>100</v>
      </c>
      <c r="N24" s="17">
        <v>100</v>
      </c>
      <c r="O24" s="17">
        <v>100</v>
      </c>
      <c r="P24" s="17">
        <v>100</v>
      </c>
      <c r="Q24" s="17">
        <v>100</v>
      </c>
      <c r="R24" s="17">
        <v>100</v>
      </c>
      <c r="S24" s="17">
        <v>100</v>
      </c>
      <c r="T24" s="17">
        <v>100</v>
      </c>
      <c r="U24" s="17">
        <v>100</v>
      </c>
    </row>
    <row r="25" spans="1:24" ht="15" customHeight="1">
      <c r="A25" s="287" t="s">
        <v>35</v>
      </c>
      <c r="B25" s="288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9"/>
    </row>
    <row r="26" spans="1:24" ht="21" customHeight="1">
      <c r="A26" s="210"/>
      <c r="B26" s="106" t="s">
        <v>171</v>
      </c>
      <c r="C26" s="99" t="s">
        <v>45</v>
      </c>
      <c r="D26" s="202">
        <v>0</v>
      </c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</row>
    <row r="27" spans="1:24" ht="21" customHeight="1">
      <c r="A27" s="210"/>
      <c r="B27" s="106" t="s">
        <v>185</v>
      </c>
      <c r="C27" s="99" t="s">
        <v>186</v>
      </c>
      <c r="D27" s="107">
        <v>0.1</v>
      </c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</row>
    <row r="28" spans="1:24" ht="54.75" customHeight="1">
      <c r="A28" s="106"/>
      <c r="B28" s="106" t="s">
        <v>14</v>
      </c>
      <c r="C28" s="99" t="s">
        <v>188</v>
      </c>
      <c r="D28" s="107">
        <v>23.9</v>
      </c>
      <c r="E28" s="107">
        <v>23.9</v>
      </c>
      <c r="F28" s="107">
        <v>23.9</v>
      </c>
      <c r="G28" s="107">
        <v>23.9</v>
      </c>
      <c r="H28" s="107">
        <v>23.9</v>
      </c>
      <c r="I28" s="107">
        <v>23.9</v>
      </c>
      <c r="J28" s="107">
        <v>23.9</v>
      </c>
      <c r="K28" s="107">
        <v>23.9</v>
      </c>
      <c r="L28" s="107">
        <v>23.9</v>
      </c>
      <c r="M28" s="107">
        <v>23.9</v>
      </c>
      <c r="N28" s="107">
        <v>23.9</v>
      </c>
      <c r="O28" s="107">
        <v>23.9</v>
      </c>
      <c r="P28" s="107">
        <v>23.9</v>
      </c>
      <c r="Q28" s="107">
        <v>23.9</v>
      </c>
      <c r="R28" s="107">
        <v>23.9</v>
      </c>
      <c r="S28" s="107">
        <v>23.9</v>
      </c>
      <c r="T28" s="107">
        <v>23.9</v>
      </c>
      <c r="U28" s="107">
        <v>23.9</v>
      </c>
    </row>
    <row r="29" spans="1:24" ht="22.5" customHeight="1">
      <c r="A29" s="106"/>
      <c r="B29" s="106" t="s">
        <v>46</v>
      </c>
      <c r="C29" s="99" t="s">
        <v>8</v>
      </c>
      <c r="D29" s="107">
        <v>17</v>
      </c>
      <c r="E29" s="107">
        <f>D29-($D$29-$T$29)/16</f>
        <v>16.5625</v>
      </c>
      <c r="F29" s="107">
        <f t="shared" ref="F29:S29" si="2">E29-($D$29-$T$29)/16</f>
        <v>16.125</v>
      </c>
      <c r="G29" s="107">
        <f t="shared" si="2"/>
        <v>15.6875</v>
      </c>
      <c r="H29" s="107">
        <f t="shared" si="2"/>
        <v>15.25</v>
      </c>
      <c r="I29" s="107">
        <f t="shared" si="2"/>
        <v>14.8125</v>
      </c>
      <c r="J29" s="107">
        <f t="shared" si="2"/>
        <v>14.375</v>
      </c>
      <c r="K29" s="107">
        <f t="shared" si="2"/>
        <v>13.9375</v>
      </c>
      <c r="L29" s="107">
        <f t="shared" si="2"/>
        <v>13.5</v>
      </c>
      <c r="M29" s="107">
        <f t="shared" si="2"/>
        <v>13.0625</v>
      </c>
      <c r="N29" s="107">
        <f t="shared" si="2"/>
        <v>12.625</v>
      </c>
      <c r="O29" s="107">
        <f t="shared" si="2"/>
        <v>12.1875</v>
      </c>
      <c r="P29" s="107">
        <f t="shared" si="2"/>
        <v>11.75</v>
      </c>
      <c r="Q29" s="107">
        <f t="shared" si="2"/>
        <v>11.3125</v>
      </c>
      <c r="R29" s="107">
        <f t="shared" si="2"/>
        <v>10.875</v>
      </c>
      <c r="S29" s="107">
        <f t="shared" si="2"/>
        <v>10.4375</v>
      </c>
      <c r="T29" s="107">
        <v>10</v>
      </c>
      <c r="U29" s="107">
        <v>10</v>
      </c>
    </row>
    <row r="30" spans="1:24" ht="36.75" customHeight="1">
      <c r="A30" s="106"/>
      <c r="B30" s="106" t="s">
        <v>47</v>
      </c>
      <c r="C30" s="99" t="s">
        <v>48</v>
      </c>
      <c r="D30" s="107">
        <f>D29*0.5</f>
        <v>8.5</v>
      </c>
      <c r="E30" s="107">
        <f t="shared" ref="E30:T30" si="3">E29*0.5</f>
        <v>8.28125</v>
      </c>
      <c r="F30" s="107">
        <f t="shared" si="3"/>
        <v>8.0625</v>
      </c>
      <c r="G30" s="107">
        <f t="shared" si="3"/>
        <v>7.84375</v>
      </c>
      <c r="H30" s="107">
        <f t="shared" si="3"/>
        <v>7.625</v>
      </c>
      <c r="I30" s="107">
        <f t="shared" si="3"/>
        <v>7.40625</v>
      </c>
      <c r="J30" s="107">
        <f t="shared" si="3"/>
        <v>7.1875</v>
      </c>
      <c r="K30" s="107">
        <f t="shared" si="3"/>
        <v>6.96875</v>
      </c>
      <c r="L30" s="107">
        <f t="shared" si="3"/>
        <v>6.75</v>
      </c>
      <c r="M30" s="107">
        <f t="shared" si="3"/>
        <v>6.53125</v>
      </c>
      <c r="N30" s="107">
        <f t="shared" si="3"/>
        <v>6.3125</v>
      </c>
      <c r="O30" s="107">
        <f t="shared" si="3"/>
        <v>6.09375</v>
      </c>
      <c r="P30" s="107">
        <f t="shared" si="3"/>
        <v>5.875</v>
      </c>
      <c r="Q30" s="107">
        <f t="shared" si="3"/>
        <v>5.65625</v>
      </c>
      <c r="R30" s="107">
        <f t="shared" si="3"/>
        <v>5.4375</v>
      </c>
      <c r="S30" s="107">
        <f t="shared" si="3"/>
        <v>5.21875</v>
      </c>
      <c r="T30" s="107">
        <f t="shared" si="3"/>
        <v>5</v>
      </c>
      <c r="U30" s="107">
        <f>T30</f>
        <v>5</v>
      </c>
    </row>
    <row r="31" spans="1:24">
      <c r="A31" s="106"/>
      <c r="B31" s="106" t="s">
        <v>50</v>
      </c>
      <c r="C31" s="99" t="s">
        <v>49</v>
      </c>
      <c r="D31" s="107" t="s">
        <v>235</v>
      </c>
      <c r="E31" s="107">
        <f>D29-E29</f>
        <v>0.4375</v>
      </c>
      <c r="F31" s="107">
        <f t="shared" ref="F31:Q32" si="4">E31</f>
        <v>0.4375</v>
      </c>
      <c r="G31" s="107">
        <f t="shared" si="4"/>
        <v>0.4375</v>
      </c>
      <c r="H31" s="107">
        <f t="shared" si="4"/>
        <v>0.4375</v>
      </c>
      <c r="I31" s="107">
        <f t="shared" si="4"/>
        <v>0.4375</v>
      </c>
      <c r="J31" s="107">
        <f t="shared" si="4"/>
        <v>0.4375</v>
      </c>
      <c r="K31" s="107">
        <f t="shared" si="4"/>
        <v>0.4375</v>
      </c>
      <c r="L31" s="107">
        <f t="shared" si="4"/>
        <v>0.4375</v>
      </c>
      <c r="M31" s="107">
        <f t="shared" si="4"/>
        <v>0.4375</v>
      </c>
      <c r="N31" s="107">
        <f t="shared" si="4"/>
        <v>0.4375</v>
      </c>
      <c r="O31" s="107">
        <f t="shared" si="4"/>
        <v>0.4375</v>
      </c>
      <c r="P31" s="107">
        <f t="shared" si="4"/>
        <v>0.4375</v>
      </c>
      <c r="Q31" s="107">
        <f t="shared" si="4"/>
        <v>0.4375</v>
      </c>
      <c r="R31" s="107">
        <f t="shared" ref="R31:T32" si="5">Q31</f>
        <v>0.4375</v>
      </c>
      <c r="S31" s="107">
        <f t="shared" si="5"/>
        <v>0.4375</v>
      </c>
      <c r="T31" s="107">
        <f t="shared" si="5"/>
        <v>0.4375</v>
      </c>
      <c r="U31" s="107"/>
    </row>
    <row r="32" spans="1:24" ht="31.5">
      <c r="A32" s="210"/>
      <c r="B32" s="106" t="s">
        <v>51</v>
      </c>
      <c r="C32" s="99" t="s">
        <v>8</v>
      </c>
      <c r="D32" s="107">
        <v>5</v>
      </c>
      <c r="E32" s="107">
        <f>D32</f>
        <v>5</v>
      </c>
      <c r="F32" s="107">
        <f>E32-$D32/5</f>
        <v>4</v>
      </c>
      <c r="G32" s="107">
        <f>F32</f>
        <v>4</v>
      </c>
      <c r="H32" s="107">
        <f t="shared" si="4"/>
        <v>4</v>
      </c>
      <c r="I32" s="107">
        <f t="shared" si="4"/>
        <v>4</v>
      </c>
      <c r="J32" s="107">
        <f t="shared" si="4"/>
        <v>4</v>
      </c>
      <c r="K32" s="107">
        <f t="shared" si="4"/>
        <v>4</v>
      </c>
      <c r="L32" s="107">
        <f t="shared" si="4"/>
        <v>4</v>
      </c>
      <c r="M32" s="107">
        <f t="shared" si="4"/>
        <v>4</v>
      </c>
      <c r="N32" s="107">
        <f t="shared" si="4"/>
        <v>4</v>
      </c>
      <c r="O32" s="107">
        <f t="shared" si="4"/>
        <v>4</v>
      </c>
      <c r="P32" s="107">
        <f t="shared" si="4"/>
        <v>4</v>
      </c>
      <c r="Q32" s="107">
        <f t="shared" si="4"/>
        <v>4</v>
      </c>
      <c r="R32" s="107">
        <f t="shared" si="5"/>
        <v>4</v>
      </c>
      <c r="S32" s="107">
        <f t="shared" si="5"/>
        <v>4</v>
      </c>
      <c r="T32" s="107">
        <f t="shared" si="5"/>
        <v>4</v>
      </c>
      <c r="U32" s="107"/>
    </row>
    <row r="33" spans="1:24" ht="15" customHeight="1">
      <c r="A33" s="282" t="s">
        <v>37</v>
      </c>
      <c r="B33" s="283"/>
      <c r="C33" s="283"/>
      <c r="D33" s="283"/>
      <c r="E33" s="283"/>
      <c r="F33" s="283"/>
      <c r="G33" s="283"/>
      <c r="H33" s="283"/>
      <c r="I33" s="283"/>
      <c r="J33" s="283"/>
      <c r="K33" s="283"/>
      <c r="L33" s="283"/>
      <c r="M33" s="283"/>
      <c r="N33" s="283"/>
      <c r="O33" s="283"/>
      <c r="P33" s="283"/>
      <c r="Q33" s="283"/>
      <c r="R33" s="283"/>
      <c r="S33" s="283"/>
      <c r="T33" s="283"/>
      <c r="U33" s="284"/>
    </row>
    <row r="34" spans="1:24" ht="36.75" customHeight="1">
      <c r="A34" s="210"/>
      <c r="B34" s="106" t="s">
        <v>53</v>
      </c>
      <c r="C34" s="99" t="s">
        <v>187</v>
      </c>
      <c r="D34" s="107">
        <f>D14*1000000/D8</f>
        <v>1401.4598540145985</v>
      </c>
      <c r="E34" s="107">
        <f t="shared" ref="E34:T34" si="6">E14*1000000/E8</f>
        <v>1400.7128309572302</v>
      </c>
      <c r="F34" s="107">
        <f t="shared" si="6"/>
        <v>1399.9999999999998</v>
      </c>
      <c r="G34" s="107">
        <f t="shared" si="6"/>
        <v>1399.31906614786</v>
      </c>
      <c r="H34" s="107">
        <f t="shared" si="6"/>
        <v>1398.6679352997144</v>
      </c>
      <c r="I34" s="107">
        <f t="shared" si="6"/>
        <v>1401.3035381750465</v>
      </c>
      <c r="J34" s="107">
        <f t="shared" si="6"/>
        <v>1400.6381039197811</v>
      </c>
      <c r="K34" s="107">
        <f t="shared" si="6"/>
        <v>1400</v>
      </c>
      <c r="L34" s="107">
        <f t="shared" si="6"/>
        <v>1417.3469387755104</v>
      </c>
      <c r="M34" s="107">
        <f t="shared" si="6"/>
        <v>1434.0000000000002</v>
      </c>
      <c r="N34" s="107">
        <f t="shared" si="6"/>
        <v>1450.0000000000002</v>
      </c>
      <c r="O34" s="107">
        <f t="shared" si="6"/>
        <v>1465.3846153846157</v>
      </c>
      <c r="P34" s="107">
        <f t="shared" si="6"/>
        <v>1480.1886792452833</v>
      </c>
      <c r="Q34" s="107">
        <f t="shared" si="6"/>
        <v>1494.4444444444448</v>
      </c>
      <c r="R34" s="107">
        <f t="shared" si="6"/>
        <v>1508.1818181818187</v>
      </c>
      <c r="S34" s="107">
        <f t="shared" si="6"/>
        <v>1518.7500000000005</v>
      </c>
      <c r="T34" s="107">
        <f t="shared" si="6"/>
        <v>1531.5789473684215</v>
      </c>
      <c r="U34" s="107"/>
      <c r="V34" s="19"/>
    </row>
    <row r="35" spans="1:24" s="20" customFormat="1" ht="20.25">
      <c r="A35" s="296" t="s">
        <v>54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8"/>
      <c r="V35" s="3"/>
      <c r="W35" s="19"/>
      <c r="X35" s="19"/>
    </row>
    <row r="36" spans="1:24" ht="15" customHeight="1">
      <c r="A36" s="287" t="s">
        <v>55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9"/>
    </row>
    <row r="37" spans="1:24" ht="20.25" customHeight="1">
      <c r="A37" s="204"/>
      <c r="B37" s="10" t="s">
        <v>62</v>
      </c>
      <c r="C37" s="5" t="s">
        <v>60</v>
      </c>
      <c r="D37" s="16">
        <v>5061</v>
      </c>
      <c r="E37" s="16">
        <v>5061</v>
      </c>
      <c r="F37" s="16">
        <v>6871</v>
      </c>
      <c r="G37" s="16">
        <v>6871</v>
      </c>
      <c r="H37" s="16">
        <v>6871</v>
      </c>
      <c r="I37" s="16">
        <v>6871</v>
      </c>
      <c r="J37" s="16">
        <v>6871</v>
      </c>
      <c r="K37" s="16">
        <v>6871</v>
      </c>
      <c r="L37" s="16">
        <v>6871</v>
      </c>
      <c r="M37" s="16">
        <v>6871</v>
      </c>
      <c r="N37" s="16">
        <v>6871</v>
      </c>
      <c r="O37" s="16">
        <v>6871</v>
      </c>
      <c r="P37" s="16">
        <v>6871</v>
      </c>
      <c r="Q37" s="16">
        <v>6871</v>
      </c>
      <c r="R37" s="16">
        <v>6871</v>
      </c>
      <c r="S37" s="16">
        <v>6871</v>
      </c>
      <c r="T37" s="16">
        <v>6871</v>
      </c>
      <c r="U37" s="89"/>
    </row>
    <row r="38" spans="1:24">
      <c r="A38" s="10"/>
      <c r="B38" s="10" t="s">
        <v>39</v>
      </c>
      <c r="C38" s="5" t="s">
        <v>61</v>
      </c>
      <c r="D38" s="88">
        <v>2.04</v>
      </c>
      <c r="E38" s="88">
        <v>2.6779999999999999</v>
      </c>
      <c r="F38" s="88">
        <v>2.798</v>
      </c>
      <c r="G38" s="88">
        <v>2.948</v>
      </c>
      <c r="H38" s="88">
        <v>2.96</v>
      </c>
      <c r="I38" s="88">
        <v>2.9870000000000001</v>
      </c>
      <c r="J38" s="88">
        <v>2.9870000000000001</v>
      </c>
      <c r="K38" s="88">
        <v>2.9870000000000001</v>
      </c>
      <c r="L38" s="88">
        <v>2.9870000000000001</v>
      </c>
      <c r="M38" s="88">
        <v>3.008</v>
      </c>
      <c r="N38" s="88">
        <v>3.008</v>
      </c>
      <c r="O38" s="88">
        <v>3.008</v>
      </c>
      <c r="P38" s="88">
        <v>3.008</v>
      </c>
      <c r="Q38" s="88">
        <v>3.008</v>
      </c>
      <c r="R38" s="88">
        <v>3.008</v>
      </c>
      <c r="S38" s="88">
        <v>3.008</v>
      </c>
      <c r="T38" s="88">
        <v>3.008</v>
      </c>
      <c r="U38" s="88">
        <f>T38</f>
        <v>3.008</v>
      </c>
    </row>
    <row r="39" spans="1:24">
      <c r="A39" s="10"/>
      <c r="B39" s="10" t="s">
        <v>40</v>
      </c>
      <c r="C39" s="5" t="s">
        <v>61</v>
      </c>
      <c r="D39" s="88" t="s">
        <v>235</v>
      </c>
      <c r="E39" s="88"/>
      <c r="F39" s="88">
        <v>0.28799999999999998</v>
      </c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</row>
    <row r="40" spans="1:24" ht="31.5">
      <c r="A40" s="10"/>
      <c r="B40" s="10" t="s">
        <v>41</v>
      </c>
      <c r="C40" s="5" t="s">
        <v>8</v>
      </c>
      <c r="D40" s="228">
        <v>51.385390428211586</v>
      </c>
      <c r="E40" s="228">
        <v>67.455919395465997</v>
      </c>
      <c r="F40" s="228">
        <v>70.478589420654913</v>
      </c>
      <c r="G40" s="228">
        <v>74.256926952141058</v>
      </c>
      <c r="H40" s="228">
        <v>74.559193954659946</v>
      </c>
      <c r="I40" s="228">
        <v>75.239294710327457</v>
      </c>
      <c r="J40" s="228">
        <v>75.239294710327457</v>
      </c>
      <c r="K40" s="228">
        <v>75.239294710327457</v>
      </c>
      <c r="L40" s="228">
        <v>75.239294710327457</v>
      </c>
      <c r="M40" s="228">
        <v>75.768261964735515</v>
      </c>
      <c r="N40" s="228">
        <v>75.768261964735515</v>
      </c>
      <c r="O40" s="228">
        <v>75.768261964735515</v>
      </c>
      <c r="P40" s="228">
        <v>75.768261964735515</v>
      </c>
      <c r="Q40" s="228">
        <v>75.768261964735515</v>
      </c>
      <c r="R40" s="228">
        <v>75.768261964735515</v>
      </c>
      <c r="S40" s="228">
        <v>75.768261964735515</v>
      </c>
      <c r="T40" s="228">
        <v>75.768261964735515</v>
      </c>
      <c r="U40" s="16">
        <f>T40</f>
        <v>75.768261964735515</v>
      </c>
    </row>
    <row r="41" spans="1:24" ht="15" customHeight="1">
      <c r="A41" s="1" t="s">
        <v>32</v>
      </c>
      <c r="B41" s="280"/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1"/>
    </row>
    <row r="42" spans="1:24" ht="47.25">
      <c r="A42" s="204"/>
      <c r="B42" s="10" t="s">
        <v>58</v>
      </c>
      <c r="C42" s="5" t="s">
        <v>8</v>
      </c>
      <c r="D42" s="107">
        <v>100</v>
      </c>
      <c r="E42" s="107">
        <v>100</v>
      </c>
      <c r="F42" s="107">
        <v>100</v>
      </c>
      <c r="G42" s="107">
        <v>100</v>
      </c>
      <c r="H42" s="107">
        <v>100</v>
      </c>
      <c r="I42" s="107">
        <v>100</v>
      </c>
      <c r="J42" s="107">
        <v>100</v>
      </c>
      <c r="K42" s="107">
        <v>100</v>
      </c>
      <c r="L42" s="107">
        <v>100</v>
      </c>
      <c r="M42" s="107">
        <v>100</v>
      </c>
      <c r="N42" s="107">
        <v>100</v>
      </c>
      <c r="O42" s="107">
        <v>100</v>
      </c>
      <c r="P42" s="107">
        <v>100</v>
      </c>
      <c r="Q42" s="107">
        <v>100</v>
      </c>
      <c r="R42" s="107">
        <v>100</v>
      </c>
      <c r="S42" s="107">
        <v>100</v>
      </c>
      <c r="T42" s="107">
        <v>100</v>
      </c>
      <c r="U42" s="107">
        <f>T42</f>
        <v>100</v>
      </c>
      <c r="V42" s="11"/>
    </row>
    <row r="43" spans="1:24" s="12" customFormat="1" ht="47.25">
      <c r="A43" s="10"/>
      <c r="B43" s="10" t="s">
        <v>59</v>
      </c>
      <c r="C43" s="5" t="s">
        <v>8</v>
      </c>
      <c r="D43" s="269">
        <f ca="1">'Расходы на ком. услуги'!D17/'Расходы на ком. услуги'!D36</f>
        <v>0.26421863572419479</v>
      </c>
      <c r="E43" s="269">
        <f ca="1">'Расходы на ком. услуги'!E17/'Расходы на ком. услуги'!E36</f>
        <v>0.19965084901132646</v>
      </c>
      <c r="F43" s="269">
        <f ca="1">'Расходы на ком. услуги'!F17/'Расходы на ком. услуги'!F36</f>
        <v>0.31908787729403909</v>
      </c>
      <c r="G43" s="269">
        <f ca="1">'Расходы на ком. услуги'!G17/'Расходы на ком. услуги'!G36</f>
        <v>0.31783108461071435</v>
      </c>
      <c r="H43" s="269">
        <f ca="1">'Расходы на ком. услуги'!H17/'Расходы на ком. услуги'!H36</f>
        <v>0.3171380164381486</v>
      </c>
      <c r="I43" s="269">
        <f ca="1">'Расходы на ком. услуги'!I17/'Расходы на ком. услуги'!I36</f>
        <v>0.24185155522352597</v>
      </c>
      <c r="J43" s="269">
        <f ca="1">'Расходы на ком. услуги'!J17/'Расходы на ком. услуги'!J36</f>
        <v>0.23889606552005377</v>
      </c>
      <c r="K43" s="269">
        <f ca="1">'Расходы на ком. услуги'!K17/'Расходы на ком. услуги'!K36</f>
        <v>0.23417795504546038</v>
      </c>
      <c r="L43" s="269">
        <f ca="1">'Расходы на ком. услуги'!L17/'Расходы на ком. услуги'!L36</f>
        <v>0.23052065429901847</v>
      </c>
      <c r="M43" s="269">
        <f ca="1">'Расходы на ком. услуги'!M17/'Расходы на ком. услуги'!M36</f>
        <v>0.22763545459651632</v>
      </c>
      <c r="N43" s="269">
        <f ca="1">'Расходы на ком. услуги'!N17/'Расходы на ком. услуги'!N36</f>
        <v>0.22533448907336365</v>
      </c>
      <c r="O43" s="269">
        <f ca="1">'Расходы на ком. услуги'!O17/'Расходы на ком. услуги'!O36</f>
        <v>0.22355566036223642</v>
      </c>
      <c r="P43" s="269">
        <f ca="1">'Расходы на ком. услуги'!P17/'Расходы на ком. услуги'!P36</f>
        <v>0.2222185904023454</v>
      </c>
      <c r="Q43" s="269">
        <f ca="1">'Расходы на ком. услуги'!Q17/'Расходы на ком. услуги'!Q36</f>
        <v>0.21669847398076578</v>
      </c>
      <c r="R43" s="269">
        <f ca="1">'Расходы на ком. услуги'!R17/'Расходы на ком. услуги'!R36</f>
        <v>0.21164004870915998</v>
      </c>
      <c r="S43" s="269">
        <f ca="1">'Расходы на ком. услуги'!S17/'Расходы на ком. услуги'!S36</f>
        <v>0.20722296599932533</v>
      </c>
      <c r="T43" s="269">
        <f ca="1">'Расходы на ком. услуги'!T17/'Расходы на ком. услуги'!T36</f>
        <v>0.20318172225836534</v>
      </c>
      <c r="U43" s="177" t="s">
        <v>235</v>
      </c>
      <c r="V43" s="3"/>
      <c r="W43" s="11"/>
      <c r="X43" s="11"/>
    </row>
    <row r="44" spans="1:24" ht="15" customHeight="1">
      <c r="A44" s="1" t="s">
        <v>70</v>
      </c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1"/>
    </row>
    <row r="45" spans="1:24" ht="47.25">
      <c r="A45" s="205"/>
      <c r="B45" s="10" t="s">
        <v>85</v>
      </c>
      <c r="C45" s="5" t="s">
        <v>8</v>
      </c>
      <c r="D45" s="206">
        <v>100</v>
      </c>
      <c r="E45" s="17">
        <v>100</v>
      </c>
      <c r="F45" s="206">
        <v>100</v>
      </c>
      <c r="G45" s="17">
        <v>100</v>
      </c>
      <c r="H45" s="206">
        <v>100</v>
      </c>
      <c r="I45" s="17">
        <v>100</v>
      </c>
      <c r="J45" s="206">
        <v>100</v>
      </c>
      <c r="K45" s="17">
        <v>100</v>
      </c>
      <c r="L45" s="206">
        <v>100</v>
      </c>
      <c r="M45" s="17">
        <v>100</v>
      </c>
      <c r="N45" s="206">
        <v>100</v>
      </c>
      <c r="O45" s="17">
        <v>100</v>
      </c>
      <c r="P45" s="206">
        <v>100</v>
      </c>
      <c r="Q45" s="17">
        <v>100</v>
      </c>
      <c r="R45" s="206">
        <v>100</v>
      </c>
      <c r="S45" s="17">
        <v>100</v>
      </c>
      <c r="T45" s="206">
        <v>100</v>
      </c>
      <c r="U45" s="17">
        <v>100</v>
      </c>
    </row>
    <row r="46" spans="1:24" ht="15" customHeight="1">
      <c r="A46" s="1" t="s">
        <v>34</v>
      </c>
      <c r="B46" s="280"/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1"/>
    </row>
    <row r="47" spans="1:24" ht="151.5" customHeight="1">
      <c r="A47" s="204"/>
      <c r="B47" s="10" t="s">
        <v>154</v>
      </c>
      <c r="C47" s="5" t="s">
        <v>8</v>
      </c>
      <c r="D47" s="177" t="s">
        <v>87</v>
      </c>
      <c r="E47" s="14">
        <v>15</v>
      </c>
      <c r="F47" s="14">
        <v>15</v>
      </c>
      <c r="G47" s="14">
        <v>100</v>
      </c>
      <c r="H47" s="14">
        <v>100</v>
      </c>
      <c r="I47" s="14">
        <v>100</v>
      </c>
      <c r="J47" s="14">
        <v>100</v>
      </c>
      <c r="K47" s="14">
        <v>100</v>
      </c>
      <c r="L47" s="14">
        <v>100</v>
      </c>
      <c r="M47" s="14">
        <v>100</v>
      </c>
      <c r="N47" s="14">
        <v>100</v>
      </c>
      <c r="O47" s="14">
        <v>100</v>
      </c>
      <c r="P47" s="14">
        <v>100</v>
      </c>
      <c r="Q47" s="14">
        <v>100</v>
      </c>
      <c r="R47" s="14">
        <v>100</v>
      </c>
      <c r="S47" s="14">
        <v>100</v>
      </c>
      <c r="T47" s="14">
        <v>100</v>
      </c>
      <c r="U47" s="14">
        <v>100</v>
      </c>
    </row>
    <row r="48" spans="1:24" ht="99.75" customHeight="1">
      <c r="A48" s="10"/>
      <c r="B48" s="10" t="s">
        <v>153</v>
      </c>
      <c r="C48" s="5" t="s">
        <v>8</v>
      </c>
      <c r="D48" s="177" t="s">
        <v>87</v>
      </c>
      <c r="E48" s="14">
        <v>12</v>
      </c>
      <c r="F48" s="14">
        <v>12</v>
      </c>
      <c r="G48" s="14">
        <v>100</v>
      </c>
      <c r="H48" s="14">
        <v>100</v>
      </c>
      <c r="I48" s="14">
        <v>100</v>
      </c>
      <c r="J48" s="14">
        <v>100</v>
      </c>
      <c r="K48" s="14">
        <v>100</v>
      </c>
      <c r="L48" s="14">
        <v>100</v>
      </c>
      <c r="M48" s="14">
        <v>100</v>
      </c>
      <c r="N48" s="14">
        <v>100</v>
      </c>
      <c r="O48" s="14">
        <v>100</v>
      </c>
      <c r="P48" s="14">
        <v>100</v>
      </c>
      <c r="Q48" s="14">
        <v>100</v>
      </c>
      <c r="R48" s="14">
        <v>100</v>
      </c>
      <c r="S48" s="14">
        <v>100</v>
      </c>
      <c r="T48" s="14">
        <v>100</v>
      </c>
      <c r="U48" s="14">
        <v>100</v>
      </c>
    </row>
    <row r="49" spans="1:24" ht="85.5" customHeight="1">
      <c r="A49" s="204"/>
      <c r="B49" s="10" t="s">
        <v>71</v>
      </c>
      <c r="C49" s="5" t="s">
        <v>8</v>
      </c>
      <c r="D49" s="177" t="s">
        <v>87</v>
      </c>
      <c r="E49" s="14">
        <v>100</v>
      </c>
      <c r="F49" s="14">
        <v>100</v>
      </c>
      <c r="G49" s="14">
        <v>100</v>
      </c>
      <c r="H49" s="14">
        <v>100</v>
      </c>
      <c r="I49" s="14">
        <v>100</v>
      </c>
      <c r="J49" s="14">
        <v>100</v>
      </c>
      <c r="K49" s="14">
        <v>100</v>
      </c>
      <c r="L49" s="14">
        <v>100</v>
      </c>
      <c r="M49" s="14">
        <v>100</v>
      </c>
      <c r="N49" s="14">
        <v>100</v>
      </c>
      <c r="O49" s="14">
        <v>100</v>
      </c>
      <c r="P49" s="14">
        <v>100</v>
      </c>
      <c r="Q49" s="14">
        <v>100</v>
      </c>
      <c r="R49" s="14">
        <v>100</v>
      </c>
      <c r="S49" s="14">
        <v>100</v>
      </c>
      <c r="T49" s="14">
        <v>100</v>
      </c>
      <c r="U49" s="14">
        <v>100</v>
      </c>
    </row>
    <row r="50" spans="1:24" ht="15" customHeight="1">
      <c r="A50" s="1" t="s">
        <v>56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1"/>
    </row>
    <row r="51" spans="1:24" ht="31.5">
      <c r="A51" s="204"/>
      <c r="B51" s="106" t="s">
        <v>63</v>
      </c>
      <c r="C51" s="107" t="s">
        <v>45</v>
      </c>
      <c r="D51" s="207">
        <v>6.0000000000000001E-3</v>
      </c>
      <c r="E51" s="207">
        <v>6.0000000000000001E-3</v>
      </c>
      <c r="F51" s="207">
        <v>6.0000000000000001E-3</v>
      </c>
      <c r="G51" s="207">
        <v>3.0000000000000001E-3</v>
      </c>
      <c r="H51" s="207">
        <v>3.0000000000000001E-3</v>
      </c>
      <c r="I51" s="207">
        <v>3.0000000000000001E-3</v>
      </c>
      <c r="J51" s="207">
        <v>0</v>
      </c>
      <c r="K51" s="207">
        <v>0</v>
      </c>
      <c r="L51" s="207">
        <v>0</v>
      </c>
      <c r="M51" s="207">
        <v>0</v>
      </c>
      <c r="N51" s="207">
        <v>0</v>
      </c>
      <c r="O51" s="207">
        <v>0</v>
      </c>
      <c r="P51" s="207">
        <v>0</v>
      </c>
      <c r="Q51" s="207">
        <v>0</v>
      </c>
      <c r="R51" s="207">
        <v>0</v>
      </c>
      <c r="S51" s="207">
        <v>0</v>
      </c>
      <c r="T51" s="207">
        <v>0</v>
      </c>
      <c r="U51" s="207">
        <f>T51</f>
        <v>0</v>
      </c>
    </row>
    <row r="52" spans="1:24">
      <c r="A52" s="85"/>
      <c r="B52" s="106" t="s">
        <v>46</v>
      </c>
      <c r="C52" s="107" t="s">
        <v>8</v>
      </c>
      <c r="D52" s="107">
        <f>D53/1.998*100</f>
        <v>68</v>
      </c>
      <c r="E52" s="107">
        <f t="shared" ref="E52:K52" si="7">E53/1.998*100</f>
        <v>70.070070070070074</v>
      </c>
      <c r="F52" s="107">
        <f t="shared" si="7"/>
        <v>54.400000000000006</v>
      </c>
      <c r="G52" s="107">
        <f t="shared" si="7"/>
        <v>40.800000000000011</v>
      </c>
      <c r="H52" s="107">
        <f t="shared" si="7"/>
        <v>27.200000000000006</v>
      </c>
      <c r="I52" s="107">
        <f t="shared" si="7"/>
        <v>13.600000000000007</v>
      </c>
      <c r="J52" s="107">
        <f t="shared" si="7"/>
        <v>0</v>
      </c>
      <c r="K52" s="107">
        <f t="shared" si="7"/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0</v>
      </c>
      <c r="T52" s="107">
        <v>0</v>
      </c>
      <c r="U52" s="107">
        <v>0</v>
      </c>
    </row>
    <row r="53" spans="1:24" ht="31.5">
      <c r="A53" s="208">
        <v>60.4</v>
      </c>
      <c r="B53" s="106" t="s">
        <v>47</v>
      </c>
      <c r="C53" s="107" t="s">
        <v>48</v>
      </c>
      <c r="D53" s="107">
        <f>1.998*0.68</f>
        <v>1.3586400000000001</v>
      </c>
      <c r="E53" s="5">
        <v>1.4</v>
      </c>
      <c r="F53" s="5">
        <f>D53-$D$53/5</f>
        <v>1.0869120000000001</v>
      </c>
      <c r="G53" s="5">
        <f>F53-$D$53/5</f>
        <v>0.81518400000000013</v>
      </c>
      <c r="H53" s="5">
        <f>G53-$D$53/5</f>
        <v>0.54345600000000016</v>
      </c>
      <c r="I53" s="5">
        <f>H53-$D$53/5</f>
        <v>0.27172800000000014</v>
      </c>
      <c r="J53" s="5">
        <f>I53-$D$53/5</f>
        <v>0</v>
      </c>
      <c r="K53" s="5">
        <f t="shared" ref="K53:U53" si="8">J53-K54*J53/100</f>
        <v>0</v>
      </c>
      <c r="L53" s="5">
        <f t="shared" si="8"/>
        <v>0</v>
      </c>
      <c r="M53" s="5">
        <f t="shared" si="8"/>
        <v>0</v>
      </c>
      <c r="N53" s="5">
        <f t="shared" si="8"/>
        <v>0</v>
      </c>
      <c r="O53" s="5">
        <f t="shared" si="8"/>
        <v>0</v>
      </c>
      <c r="P53" s="5">
        <f>O53-P54*O53/100</f>
        <v>0</v>
      </c>
      <c r="Q53" s="5">
        <f>P53-Q54*P53/100</f>
        <v>0</v>
      </c>
      <c r="R53" s="5">
        <f>Q53-R54*Q53/100</f>
        <v>0</v>
      </c>
      <c r="S53" s="5">
        <f>R53-S54*R53/100</f>
        <v>0</v>
      </c>
      <c r="T53" s="5">
        <f>S53-T54*S53/100</f>
        <v>0</v>
      </c>
      <c r="U53" s="5">
        <f t="shared" si="8"/>
        <v>0</v>
      </c>
    </row>
    <row r="54" spans="1:24">
      <c r="A54" s="85"/>
      <c r="B54" s="106" t="s">
        <v>50</v>
      </c>
      <c r="C54" s="107" t="s">
        <v>8</v>
      </c>
      <c r="D54" s="107">
        <v>0</v>
      </c>
      <c r="E54" s="107">
        <v>0</v>
      </c>
      <c r="F54" s="107">
        <v>20</v>
      </c>
      <c r="G54" s="107">
        <v>20</v>
      </c>
      <c r="H54" s="107">
        <v>20</v>
      </c>
      <c r="I54" s="107">
        <v>20</v>
      </c>
      <c r="J54" s="107">
        <v>20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7">
        <v>0</v>
      </c>
      <c r="S54" s="107">
        <v>0</v>
      </c>
      <c r="T54" s="107">
        <v>0</v>
      </c>
      <c r="U54" s="107">
        <v>0</v>
      </c>
    </row>
    <row r="55" spans="1:24" ht="31.5">
      <c r="A55" s="85"/>
      <c r="B55" s="106" t="s">
        <v>64</v>
      </c>
      <c r="C55" s="107" t="s">
        <v>8</v>
      </c>
      <c r="D55" s="107">
        <v>7.4066809499381394</v>
      </c>
      <c r="E55" s="107">
        <v>5.9540318179061638</v>
      </c>
      <c r="F55" s="107">
        <v>5.6958238833131007</v>
      </c>
      <c r="G55" s="107">
        <v>5.410128036848822</v>
      </c>
      <c r="H55" s="107">
        <v>5.3413494590564694</v>
      </c>
      <c r="I55" s="107">
        <v>5.2519832109035836</v>
      </c>
      <c r="J55" s="107">
        <v>5.2021955631703074</v>
      </c>
      <c r="K55" s="107">
        <v>5.1528542230762993</v>
      </c>
      <c r="L55" s="107">
        <v>5.103955674800865</v>
      </c>
      <c r="M55" s="107">
        <v>5.0267806438518381</v>
      </c>
      <c r="N55" s="107">
        <v>4.9790156793775715</v>
      </c>
      <c r="O55" s="107">
        <v>4.9316810142933809</v>
      </c>
      <c r="P55" s="107">
        <v>4.8847732184845203</v>
      </c>
      <c r="Q55" s="107">
        <v>4.8382888806944457</v>
      </c>
      <c r="R55" s="107">
        <v>4.7922246085912565</v>
      </c>
      <c r="S55" s="107">
        <v>4.7465770288297566</v>
      </c>
      <c r="T55" s="107">
        <v>4.7013427871092546</v>
      </c>
      <c r="U55" s="107">
        <f>T55</f>
        <v>4.7013427871092546</v>
      </c>
    </row>
    <row r="56" spans="1:24" ht="15" customHeight="1">
      <c r="A56" s="282" t="s">
        <v>65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4"/>
    </row>
    <row r="57" spans="1:24">
      <c r="A57" s="210"/>
      <c r="B57" s="106" t="s">
        <v>67</v>
      </c>
      <c r="C57" s="107" t="s">
        <v>66</v>
      </c>
      <c r="D57" s="209">
        <v>35.6</v>
      </c>
      <c r="E57" s="209">
        <v>35.6</v>
      </c>
      <c r="F57" s="209">
        <v>35.6</v>
      </c>
      <c r="G57" s="209">
        <v>35.6</v>
      </c>
      <c r="H57" s="209">
        <v>35.6</v>
      </c>
      <c r="I57" s="209">
        <v>18.59</v>
      </c>
      <c r="J57" s="209">
        <v>18.59</v>
      </c>
      <c r="K57" s="209">
        <v>18.59</v>
      </c>
      <c r="L57" s="209">
        <v>18.59</v>
      </c>
      <c r="M57" s="209">
        <v>18.59</v>
      </c>
      <c r="N57" s="209">
        <v>18.59</v>
      </c>
      <c r="O57" s="209">
        <v>18.59</v>
      </c>
      <c r="P57" s="209">
        <v>18.59</v>
      </c>
      <c r="Q57" s="209">
        <v>18.59</v>
      </c>
      <c r="R57" s="209">
        <v>18.59</v>
      </c>
      <c r="S57" s="209">
        <v>18.59</v>
      </c>
      <c r="T57" s="209">
        <v>18.59</v>
      </c>
      <c r="U57" s="209">
        <v>18.59</v>
      </c>
    </row>
    <row r="58" spans="1:24" ht="31.5">
      <c r="A58" s="85"/>
      <c r="B58" s="106" t="s">
        <v>162</v>
      </c>
      <c r="C58" s="107" t="s">
        <v>68</v>
      </c>
      <c r="D58" s="209">
        <v>216.4</v>
      </c>
      <c r="E58" s="209">
        <v>216.4</v>
      </c>
      <c r="F58" s="209">
        <v>216.4</v>
      </c>
      <c r="G58" s="209">
        <v>216.4</v>
      </c>
      <c r="H58" s="209">
        <v>216.4</v>
      </c>
      <c r="I58" s="209">
        <v>156</v>
      </c>
      <c r="J58" s="209">
        <v>156</v>
      </c>
      <c r="K58" s="209">
        <v>156</v>
      </c>
      <c r="L58" s="209">
        <v>156</v>
      </c>
      <c r="M58" s="209">
        <v>156</v>
      </c>
      <c r="N58" s="209">
        <v>156</v>
      </c>
      <c r="O58" s="209">
        <v>156</v>
      </c>
      <c r="P58" s="209">
        <v>156</v>
      </c>
      <c r="Q58" s="209">
        <v>156</v>
      </c>
      <c r="R58" s="209">
        <v>156</v>
      </c>
      <c r="S58" s="209">
        <v>156</v>
      </c>
      <c r="T58" s="209">
        <v>156</v>
      </c>
      <c r="U58" s="209">
        <v>156</v>
      </c>
    </row>
    <row r="59" spans="1:24" ht="18.75">
      <c r="A59" s="211"/>
      <c r="B59" s="106" t="s">
        <v>69</v>
      </c>
      <c r="C59" s="107" t="s">
        <v>163</v>
      </c>
      <c r="D59" s="201">
        <f>24.53*1.7</f>
        <v>41.701000000000001</v>
      </c>
      <c r="E59" s="201">
        <f>24.53*1.7</f>
        <v>41.701000000000001</v>
      </c>
      <c r="F59" s="201">
        <f>24.53*1.7</f>
        <v>41.701000000000001</v>
      </c>
      <c r="G59" s="201">
        <f>24.53*1.7</f>
        <v>41.701000000000001</v>
      </c>
      <c r="H59" s="201">
        <f>24.53*1.7</f>
        <v>41.701000000000001</v>
      </c>
      <c r="I59" s="201">
        <v>24.53</v>
      </c>
      <c r="J59" s="201">
        <v>24.53</v>
      </c>
      <c r="K59" s="201">
        <v>24.53</v>
      </c>
      <c r="L59" s="201">
        <v>24.53</v>
      </c>
      <c r="M59" s="201">
        <v>24.53</v>
      </c>
      <c r="N59" s="201">
        <v>24.53</v>
      </c>
      <c r="O59" s="201">
        <v>24.53</v>
      </c>
      <c r="P59" s="201">
        <v>24.53</v>
      </c>
      <c r="Q59" s="201">
        <v>24.53</v>
      </c>
      <c r="R59" s="201">
        <v>24.53</v>
      </c>
      <c r="S59" s="201">
        <v>24.53</v>
      </c>
      <c r="T59" s="201">
        <v>24.53</v>
      </c>
      <c r="U59" s="201">
        <v>24.53</v>
      </c>
    </row>
    <row r="60" spans="1:24" ht="31.5">
      <c r="A60" s="85"/>
      <c r="B60" s="106" t="s">
        <v>36</v>
      </c>
      <c r="C60" s="107" t="s">
        <v>52</v>
      </c>
      <c r="D60" s="212">
        <v>12</v>
      </c>
      <c r="E60" s="212">
        <v>12</v>
      </c>
      <c r="F60" s="212">
        <v>12</v>
      </c>
      <c r="G60" s="212">
        <v>12</v>
      </c>
      <c r="H60" s="212">
        <v>12</v>
      </c>
      <c r="I60" s="212">
        <v>2</v>
      </c>
      <c r="J60" s="212">
        <v>2</v>
      </c>
      <c r="K60" s="212">
        <v>2</v>
      </c>
      <c r="L60" s="212">
        <v>2</v>
      </c>
      <c r="M60" s="212">
        <v>2</v>
      </c>
      <c r="N60" s="212">
        <v>2</v>
      </c>
      <c r="O60" s="212">
        <v>2</v>
      </c>
      <c r="P60" s="212">
        <v>2</v>
      </c>
      <c r="Q60" s="212">
        <v>2</v>
      </c>
      <c r="R60" s="212">
        <v>2</v>
      </c>
      <c r="S60" s="212">
        <v>2</v>
      </c>
      <c r="T60" s="212">
        <v>2</v>
      </c>
      <c r="U60" s="212">
        <v>2</v>
      </c>
    </row>
    <row r="61" spans="1:24" ht="15" customHeight="1">
      <c r="A61" s="282" t="s">
        <v>57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283"/>
      <c r="M61" s="283"/>
      <c r="N61" s="283"/>
      <c r="O61" s="283"/>
      <c r="P61" s="283"/>
      <c r="Q61" s="283"/>
      <c r="R61" s="283"/>
      <c r="S61" s="283"/>
      <c r="T61" s="283"/>
      <c r="U61" s="284"/>
    </row>
    <row r="62" spans="1:24" ht="38.25" customHeight="1">
      <c r="A62" s="211"/>
      <c r="B62" s="106" t="s">
        <v>237</v>
      </c>
      <c r="C62" s="107" t="s">
        <v>310</v>
      </c>
      <c r="D62" s="91">
        <f t="shared" ref="D62:T62" si="9">D37/D8</f>
        <v>1.8470802919708029</v>
      </c>
      <c r="E62" s="91">
        <f t="shared" si="9"/>
        <v>1.8038187372708758</v>
      </c>
      <c r="F62" s="91">
        <f t="shared" si="9"/>
        <v>2.3928855721393032</v>
      </c>
      <c r="G62" s="91">
        <f t="shared" si="9"/>
        <v>2.3393482490272373</v>
      </c>
      <c r="H62" s="91">
        <f t="shared" si="9"/>
        <v>2.2881541389153184</v>
      </c>
      <c r="I62" s="91">
        <f t="shared" si="9"/>
        <v>2.2391527001862195</v>
      </c>
      <c r="J62" s="91">
        <f t="shared" si="9"/>
        <v>2.1922060164083863</v>
      </c>
      <c r="K62" s="91">
        <f t="shared" si="9"/>
        <v>2.1471874999999998</v>
      </c>
      <c r="L62" s="91">
        <f t="shared" si="9"/>
        <v>2.1033673469387755</v>
      </c>
      <c r="M62" s="91">
        <f t="shared" si="9"/>
        <v>2.0613000000000001</v>
      </c>
      <c r="N62" s="91">
        <f t="shared" si="9"/>
        <v>2.0208823529411766</v>
      </c>
      <c r="O62" s="91">
        <f t="shared" si="9"/>
        <v>1.982019230769231</v>
      </c>
      <c r="P62" s="91">
        <f t="shared" si="9"/>
        <v>1.9446226415094343</v>
      </c>
      <c r="Q62" s="91">
        <f t="shared" si="9"/>
        <v>1.9086111111111117</v>
      </c>
      <c r="R62" s="91">
        <f t="shared" si="9"/>
        <v>1.8739090909090914</v>
      </c>
      <c r="S62" s="91">
        <f t="shared" si="9"/>
        <v>1.8404464285714293</v>
      </c>
      <c r="T62" s="91">
        <f t="shared" si="9"/>
        <v>1.8081578947368429</v>
      </c>
      <c r="U62" s="91">
        <f>T62</f>
        <v>1.8081578947368429</v>
      </c>
      <c r="V62" s="19"/>
    </row>
    <row r="63" spans="1:24" s="20" customFormat="1" ht="21" customHeight="1">
      <c r="A63" s="296" t="s">
        <v>323</v>
      </c>
      <c r="B63" s="297"/>
      <c r="C63" s="297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7"/>
      <c r="Q63" s="297"/>
      <c r="R63" s="297"/>
      <c r="S63" s="297"/>
      <c r="T63" s="297"/>
      <c r="U63" s="298"/>
      <c r="V63" s="4"/>
      <c r="W63" s="19"/>
      <c r="X63" s="19"/>
    </row>
    <row r="64" spans="1:24" s="4" customFormat="1">
      <c r="A64" s="287" t="s">
        <v>55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9"/>
    </row>
    <row r="65" spans="1:22" s="4" customFormat="1" ht="31.5">
      <c r="A65" s="92"/>
      <c r="B65" s="6" t="s">
        <v>173</v>
      </c>
      <c r="C65" s="322" t="s">
        <v>165</v>
      </c>
      <c r="D65" s="107">
        <f>D66</f>
        <v>67.2</v>
      </c>
      <c r="E65" s="107">
        <f t="shared" ref="E65:U65" si="10">E66</f>
        <v>78.8</v>
      </c>
      <c r="F65" s="107">
        <f t="shared" si="10"/>
        <v>81.900000000000006</v>
      </c>
      <c r="G65" s="107">
        <f t="shared" si="10"/>
        <v>83.7</v>
      </c>
      <c r="H65" s="107">
        <f t="shared" si="10"/>
        <v>85.8</v>
      </c>
      <c r="I65" s="107">
        <f t="shared" si="10"/>
        <v>87.6</v>
      </c>
      <c r="J65" s="107">
        <f t="shared" si="10"/>
        <v>89.3</v>
      </c>
      <c r="K65" s="107">
        <f t="shared" si="10"/>
        <v>98.6</v>
      </c>
      <c r="L65" s="107">
        <f t="shared" si="10"/>
        <v>99.8</v>
      </c>
      <c r="M65" s="107">
        <f t="shared" si="10"/>
        <v>100.7</v>
      </c>
      <c r="N65" s="107">
        <f t="shared" si="10"/>
        <v>101.7</v>
      </c>
      <c r="O65" s="107">
        <f t="shared" si="10"/>
        <v>102.6</v>
      </c>
      <c r="P65" s="107">
        <f t="shared" si="10"/>
        <v>103.6</v>
      </c>
      <c r="Q65" s="107">
        <f t="shared" si="10"/>
        <v>104.5</v>
      </c>
      <c r="R65" s="107">
        <f t="shared" si="10"/>
        <v>105.4</v>
      </c>
      <c r="S65" s="107">
        <f t="shared" si="10"/>
        <v>106.4</v>
      </c>
      <c r="T65" s="107">
        <f t="shared" si="10"/>
        <v>106.4</v>
      </c>
      <c r="U65" s="107">
        <f t="shared" si="10"/>
        <v>106.4</v>
      </c>
    </row>
    <row r="66" spans="1:22" s="4" customFormat="1">
      <c r="A66" s="92"/>
      <c r="B66" s="93" t="s">
        <v>392</v>
      </c>
      <c r="C66" s="323"/>
      <c r="D66" s="107">
        <v>67.2</v>
      </c>
      <c r="E66" s="107">
        <v>78.8</v>
      </c>
      <c r="F66" s="107">
        <v>81.900000000000006</v>
      </c>
      <c r="G66" s="107">
        <v>83.7</v>
      </c>
      <c r="H66" s="107">
        <v>85.8</v>
      </c>
      <c r="I66" s="107">
        <v>87.6</v>
      </c>
      <c r="J66" s="107">
        <v>89.3</v>
      </c>
      <c r="K66" s="107">
        <v>98.6</v>
      </c>
      <c r="L66" s="107">
        <v>99.8</v>
      </c>
      <c r="M66" s="107">
        <v>100.7</v>
      </c>
      <c r="N66" s="107">
        <v>101.7</v>
      </c>
      <c r="O66" s="107">
        <v>102.6</v>
      </c>
      <c r="P66" s="107">
        <v>103.6</v>
      </c>
      <c r="Q66" s="107">
        <v>104.5</v>
      </c>
      <c r="R66" s="107">
        <v>105.4</v>
      </c>
      <c r="S66" s="107">
        <v>106.4</v>
      </c>
      <c r="T66" s="107">
        <v>106.4</v>
      </c>
      <c r="U66" s="229">
        <f>T66</f>
        <v>106.4</v>
      </c>
    </row>
    <row r="67" spans="1:22" s="4" customFormat="1" ht="32.25" customHeight="1">
      <c r="A67" s="92"/>
      <c r="B67" s="175" t="s">
        <v>168</v>
      </c>
      <c r="C67" s="176" t="s">
        <v>164</v>
      </c>
      <c r="D67" s="279">
        <v>290.5</v>
      </c>
      <c r="E67" s="230">
        <v>290.5</v>
      </c>
      <c r="F67" s="230">
        <v>290.5</v>
      </c>
      <c r="G67" s="230">
        <v>290.5</v>
      </c>
      <c r="H67" s="230">
        <v>290.5</v>
      </c>
      <c r="I67" s="230">
        <v>360.5</v>
      </c>
      <c r="J67" s="230">
        <v>360.5</v>
      </c>
      <c r="K67" s="230">
        <v>360.5</v>
      </c>
      <c r="L67" s="230">
        <v>360.5</v>
      </c>
      <c r="M67" s="230">
        <v>360.5</v>
      </c>
      <c r="N67" s="230">
        <v>360.5</v>
      </c>
      <c r="O67" s="230">
        <v>360.5</v>
      </c>
      <c r="P67" s="230">
        <v>360.5</v>
      </c>
      <c r="Q67" s="230">
        <v>360.5</v>
      </c>
      <c r="R67" s="230">
        <v>360.5</v>
      </c>
      <c r="S67" s="230">
        <v>360.5</v>
      </c>
      <c r="T67" s="230">
        <v>360.5</v>
      </c>
      <c r="U67" s="203">
        <f>T67</f>
        <v>360.5</v>
      </c>
    </row>
    <row r="68" spans="1:22" s="4" customFormat="1" ht="32.25" customHeight="1">
      <c r="A68" s="92"/>
      <c r="B68" s="175" t="s">
        <v>321</v>
      </c>
      <c r="C68" s="176" t="s">
        <v>164</v>
      </c>
      <c r="D68" s="279">
        <v>138.19999999999999</v>
      </c>
      <c r="E68" s="230">
        <v>500</v>
      </c>
      <c r="F68" s="230">
        <f>E68</f>
        <v>500</v>
      </c>
      <c r="G68" s="230">
        <f t="shared" ref="G68:T68" si="11">F68</f>
        <v>500</v>
      </c>
      <c r="H68" s="230">
        <f t="shared" si="11"/>
        <v>500</v>
      </c>
      <c r="I68" s="230">
        <v>500</v>
      </c>
      <c r="J68" s="230">
        <f t="shared" si="11"/>
        <v>500</v>
      </c>
      <c r="K68" s="230">
        <f t="shared" si="11"/>
        <v>500</v>
      </c>
      <c r="L68" s="230">
        <f t="shared" si="11"/>
        <v>500</v>
      </c>
      <c r="M68" s="230">
        <f t="shared" si="11"/>
        <v>500</v>
      </c>
      <c r="N68" s="230">
        <f t="shared" si="11"/>
        <v>500</v>
      </c>
      <c r="O68" s="230">
        <f t="shared" si="11"/>
        <v>500</v>
      </c>
      <c r="P68" s="230">
        <f t="shared" si="11"/>
        <v>500</v>
      </c>
      <c r="Q68" s="230">
        <f t="shared" si="11"/>
        <v>500</v>
      </c>
      <c r="R68" s="230">
        <f t="shared" si="11"/>
        <v>500</v>
      </c>
      <c r="S68" s="230">
        <f t="shared" si="11"/>
        <v>500</v>
      </c>
      <c r="T68" s="230">
        <f t="shared" si="11"/>
        <v>500</v>
      </c>
      <c r="U68" s="203">
        <f>T68</f>
        <v>500</v>
      </c>
    </row>
    <row r="69" spans="1:22" s="4" customFormat="1" ht="38.25" customHeight="1">
      <c r="A69" s="6"/>
      <c r="B69" s="215" t="s">
        <v>166</v>
      </c>
      <c r="C69" s="107" t="s">
        <v>8</v>
      </c>
      <c r="D69" s="201">
        <f>(D67-D65)/D67*100</f>
        <v>76.867469879518083</v>
      </c>
      <c r="E69" s="201">
        <f>(E67-E65)/E67*100</f>
        <v>72.874354561101541</v>
      </c>
      <c r="F69" s="201">
        <f t="shared" ref="F69:T69" si="12">(F67-F65)/F67*100</f>
        <v>71.807228915662648</v>
      </c>
      <c r="G69" s="201">
        <f t="shared" si="12"/>
        <v>71.187607573149748</v>
      </c>
      <c r="H69" s="201">
        <f t="shared" si="12"/>
        <v>70.464716006884672</v>
      </c>
      <c r="I69" s="201">
        <f t="shared" si="12"/>
        <v>75.700416088765593</v>
      </c>
      <c r="J69" s="201">
        <f t="shared" si="12"/>
        <v>75.228848821081826</v>
      </c>
      <c r="K69" s="201">
        <f t="shared" si="12"/>
        <v>72.649098474341187</v>
      </c>
      <c r="L69" s="201">
        <f t="shared" si="12"/>
        <v>72.316227461858531</v>
      </c>
      <c r="M69" s="201">
        <f t="shared" si="12"/>
        <v>72.06657420249654</v>
      </c>
      <c r="N69" s="201">
        <f t="shared" si="12"/>
        <v>71.789181692094317</v>
      </c>
      <c r="O69" s="201">
        <f t="shared" si="12"/>
        <v>71.539528432732311</v>
      </c>
      <c r="P69" s="201">
        <f t="shared" si="12"/>
        <v>71.262135922330089</v>
      </c>
      <c r="Q69" s="201">
        <f t="shared" si="12"/>
        <v>71.012482662968097</v>
      </c>
      <c r="R69" s="201">
        <f t="shared" si="12"/>
        <v>70.762829403606105</v>
      </c>
      <c r="S69" s="201">
        <f t="shared" si="12"/>
        <v>70.485436893203882</v>
      </c>
      <c r="T69" s="201">
        <f t="shared" si="12"/>
        <v>70.485436893203882</v>
      </c>
      <c r="U69" s="201">
        <f>(U67-U65)/U67*100</f>
        <v>70.485436893203882</v>
      </c>
    </row>
    <row r="70" spans="1:22" s="4" customFormat="1" ht="24.75" customHeight="1">
      <c r="A70" s="6"/>
      <c r="B70" s="215" t="s">
        <v>322</v>
      </c>
      <c r="C70" s="107" t="s">
        <v>8</v>
      </c>
      <c r="D70" s="201">
        <f>(D68-D65)/D68*100</f>
        <v>51.374819102749633</v>
      </c>
      <c r="E70" s="201">
        <f>(E68-E65)/E68*100</f>
        <v>84.24</v>
      </c>
      <c r="F70" s="201">
        <f t="shared" ref="F70:T70" si="13">(F68-F65)/F68*100</f>
        <v>83.62</v>
      </c>
      <c r="G70" s="201">
        <f t="shared" si="13"/>
        <v>83.26</v>
      </c>
      <c r="H70" s="201">
        <f t="shared" si="13"/>
        <v>82.84</v>
      </c>
      <c r="I70" s="201">
        <f t="shared" si="13"/>
        <v>82.48</v>
      </c>
      <c r="J70" s="201">
        <f t="shared" si="13"/>
        <v>82.14</v>
      </c>
      <c r="K70" s="201">
        <f t="shared" si="13"/>
        <v>80.28</v>
      </c>
      <c r="L70" s="201">
        <f t="shared" si="13"/>
        <v>80.040000000000006</v>
      </c>
      <c r="M70" s="201">
        <f t="shared" si="13"/>
        <v>79.86</v>
      </c>
      <c r="N70" s="201">
        <f t="shared" si="13"/>
        <v>79.66</v>
      </c>
      <c r="O70" s="201">
        <f t="shared" si="13"/>
        <v>79.47999999999999</v>
      </c>
      <c r="P70" s="201">
        <f t="shared" si="13"/>
        <v>79.28</v>
      </c>
      <c r="Q70" s="201">
        <f t="shared" si="13"/>
        <v>79.100000000000009</v>
      </c>
      <c r="R70" s="201">
        <f t="shared" si="13"/>
        <v>78.92</v>
      </c>
      <c r="S70" s="201">
        <f t="shared" si="13"/>
        <v>78.72</v>
      </c>
      <c r="T70" s="201">
        <f t="shared" si="13"/>
        <v>78.72</v>
      </c>
      <c r="U70" s="201">
        <f>(U68-U65)/U68*100</f>
        <v>78.72</v>
      </c>
    </row>
    <row r="71" spans="1:22" s="4" customFormat="1">
      <c r="A71" s="78"/>
      <c r="B71" s="305" t="s">
        <v>93</v>
      </c>
      <c r="C71" s="306"/>
      <c r="D71" s="306"/>
      <c r="E71" s="306"/>
      <c r="F71" s="306"/>
      <c r="G71" s="306"/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7"/>
    </row>
    <row r="72" spans="1:22" s="4" customFormat="1" ht="47.25">
      <c r="A72" s="79"/>
      <c r="B72" s="104" t="s">
        <v>170</v>
      </c>
      <c r="C72" s="33" t="s">
        <v>7</v>
      </c>
      <c r="D72" s="94">
        <v>24</v>
      </c>
      <c r="E72" s="94">
        <v>24</v>
      </c>
      <c r="F72" s="94">
        <v>24</v>
      </c>
      <c r="G72" s="94">
        <v>24</v>
      </c>
      <c r="H72" s="94">
        <v>24</v>
      </c>
      <c r="I72" s="94">
        <v>24</v>
      </c>
      <c r="J72" s="94">
        <v>24</v>
      </c>
      <c r="K72" s="94">
        <v>24</v>
      </c>
      <c r="L72" s="94">
        <v>24</v>
      </c>
      <c r="M72" s="94">
        <v>24</v>
      </c>
      <c r="N72" s="94">
        <v>24</v>
      </c>
      <c r="O72" s="94">
        <v>24</v>
      </c>
      <c r="P72" s="94">
        <v>24</v>
      </c>
      <c r="Q72" s="94">
        <v>24</v>
      </c>
      <c r="R72" s="94">
        <v>24</v>
      </c>
      <c r="S72" s="94">
        <v>24</v>
      </c>
      <c r="T72" s="94">
        <v>24</v>
      </c>
      <c r="U72" s="94">
        <v>24</v>
      </c>
      <c r="V72" s="18"/>
    </row>
    <row r="73" spans="1:22" s="18" customFormat="1">
      <c r="A73" s="79"/>
      <c r="B73" s="104" t="s">
        <v>287</v>
      </c>
      <c r="C73" s="33" t="s">
        <v>8</v>
      </c>
      <c r="D73" s="94">
        <v>8.6999999999999993</v>
      </c>
      <c r="E73" s="94">
        <v>8.6999999999999993</v>
      </c>
      <c r="F73" s="94">
        <v>6.99</v>
      </c>
      <c r="G73" s="94">
        <v>5.99</v>
      </c>
      <c r="H73" s="94">
        <v>5</v>
      </c>
      <c r="I73" s="94">
        <v>5</v>
      </c>
      <c r="J73" s="94">
        <v>5</v>
      </c>
      <c r="K73" s="94">
        <v>5</v>
      </c>
      <c r="L73" s="94">
        <v>5</v>
      </c>
      <c r="M73" s="94">
        <v>5</v>
      </c>
      <c r="N73" s="94">
        <v>5</v>
      </c>
      <c r="O73" s="94">
        <v>5</v>
      </c>
      <c r="P73" s="94">
        <v>5</v>
      </c>
      <c r="Q73" s="94">
        <v>5</v>
      </c>
      <c r="R73" s="94">
        <v>5</v>
      </c>
      <c r="S73" s="94">
        <v>5</v>
      </c>
      <c r="T73" s="94">
        <v>5</v>
      </c>
      <c r="U73" s="94">
        <v>5</v>
      </c>
      <c r="V73" s="4"/>
    </row>
    <row r="74" spans="1:22" s="4" customFormat="1" ht="19.5" customHeight="1">
      <c r="A74" s="79"/>
      <c r="B74" s="10" t="s">
        <v>171</v>
      </c>
      <c r="C74" s="152" t="s">
        <v>45</v>
      </c>
      <c r="D74" s="202">
        <v>0.5</v>
      </c>
      <c r="E74" s="202">
        <v>0.4</v>
      </c>
      <c r="F74" s="202">
        <v>0.2</v>
      </c>
      <c r="G74" s="202">
        <v>0.08</v>
      </c>
      <c r="H74" s="202">
        <v>0.04</v>
      </c>
      <c r="I74" s="202">
        <v>0.04</v>
      </c>
      <c r="J74" s="202">
        <v>0.03</v>
      </c>
      <c r="K74" s="202">
        <v>0.02</v>
      </c>
      <c r="L74" s="202">
        <v>0.02</v>
      </c>
      <c r="M74" s="202">
        <v>0.02</v>
      </c>
      <c r="N74" s="202">
        <v>0.02</v>
      </c>
      <c r="O74" s="202">
        <v>0.02</v>
      </c>
      <c r="P74" s="202">
        <v>0.02</v>
      </c>
      <c r="Q74" s="202">
        <v>0.02</v>
      </c>
      <c r="R74" s="202">
        <v>0.02</v>
      </c>
      <c r="S74" s="202">
        <v>0.02</v>
      </c>
      <c r="T74" s="202">
        <v>0.02</v>
      </c>
      <c r="U74" s="202">
        <v>0.02</v>
      </c>
    </row>
    <row r="75" spans="1:22" s="4" customFormat="1" ht="31.5">
      <c r="A75" s="79"/>
      <c r="B75" s="104" t="s">
        <v>94</v>
      </c>
      <c r="C75" s="33" t="s">
        <v>8</v>
      </c>
      <c r="D75" s="99">
        <v>55</v>
      </c>
      <c r="E75" s="99">
        <v>45</v>
      </c>
      <c r="F75" s="99">
        <v>35</v>
      </c>
      <c r="G75" s="99">
        <v>25</v>
      </c>
      <c r="H75" s="99">
        <v>15</v>
      </c>
      <c r="I75" s="99">
        <v>15</v>
      </c>
      <c r="J75" s="99">
        <v>15</v>
      </c>
      <c r="K75" s="99">
        <v>15</v>
      </c>
      <c r="L75" s="99">
        <v>15</v>
      </c>
      <c r="M75" s="99">
        <v>15</v>
      </c>
      <c r="N75" s="99">
        <v>15</v>
      </c>
      <c r="O75" s="99">
        <v>15</v>
      </c>
      <c r="P75" s="99">
        <v>15</v>
      </c>
      <c r="Q75" s="99">
        <v>15</v>
      </c>
      <c r="R75" s="99">
        <v>15</v>
      </c>
      <c r="S75" s="99">
        <v>15</v>
      </c>
      <c r="T75" s="99">
        <v>15</v>
      </c>
      <c r="U75" s="99">
        <f>T75</f>
        <v>15</v>
      </c>
    </row>
    <row r="76" spans="1:22" s="4" customFormat="1" ht="15.75" customHeight="1">
      <c r="A76" s="78"/>
      <c r="B76" s="305" t="s">
        <v>95</v>
      </c>
      <c r="C76" s="306"/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7"/>
    </row>
    <row r="77" spans="1:22" s="4" customFormat="1" ht="50.25" customHeight="1">
      <c r="A77" s="78"/>
      <c r="B77" s="216" t="s">
        <v>175</v>
      </c>
      <c r="C77" s="217" t="s">
        <v>8</v>
      </c>
      <c r="D77" s="99">
        <f t="shared" ref="D77:U77" si="14">D65/D67*100</f>
        <v>23.132530120481928</v>
      </c>
      <c r="E77" s="99">
        <f t="shared" si="14"/>
        <v>27.125645438898449</v>
      </c>
      <c r="F77" s="99">
        <f t="shared" si="14"/>
        <v>28.192771084337352</v>
      </c>
      <c r="G77" s="99">
        <f t="shared" si="14"/>
        <v>28.812392426850259</v>
      </c>
      <c r="H77" s="99">
        <f t="shared" si="14"/>
        <v>29.535283993115318</v>
      </c>
      <c r="I77" s="99">
        <f t="shared" si="14"/>
        <v>24.299583911234397</v>
      </c>
      <c r="J77" s="99">
        <f t="shared" si="14"/>
        <v>24.771151178918167</v>
      </c>
      <c r="K77" s="99">
        <f t="shared" si="14"/>
        <v>27.350901525658806</v>
      </c>
      <c r="L77" s="99">
        <f t="shared" si="14"/>
        <v>27.683772538141472</v>
      </c>
      <c r="M77" s="99">
        <f t="shared" si="14"/>
        <v>27.933425797503471</v>
      </c>
      <c r="N77" s="99">
        <f t="shared" si="14"/>
        <v>28.21081830790569</v>
      </c>
      <c r="O77" s="99">
        <f t="shared" si="14"/>
        <v>28.460471567267682</v>
      </c>
      <c r="P77" s="99">
        <f t="shared" si="14"/>
        <v>28.737864077669901</v>
      </c>
      <c r="Q77" s="99">
        <f t="shared" si="14"/>
        <v>28.9875173370319</v>
      </c>
      <c r="R77" s="99">
        <f t="shared" si="14"/>
        <v>29.237170596393895</v>
      </c>
      <c r="S77" s="99">
        <f t="shared" si="14"/>
        <v>29.514563106796114</v>
      </c>
      <c r="T77" s="99">
        <f t="shared" si="14"/>
        <v>29.514563106796114</v>
      </c>
      <c r="U77" s="99">
        <f t="shared" si="14"/>
        <v>29.514563106796114</v>
      </c>
    </row>
    <row r="78" spans="1:22" s="4" customFormat="1" ht="54" customHeight="1">
      <c r="A78" s="78"/>
      <c r="B78" s="103" t="s">
        <v>174</v>
      </c>
      <c r="C78" s="101" t="s">
        <v>8</v>
      </c>
      <c r="D78" s="98">
        <f t="shared" ref="D78:U78" si="15">D65/D68*100</f>
        <v>48.625180897250367</v>
      </c>
      <c r="E78" s="98">
        <f t="shared" si="15"/>
        <v>15.76</v>
      </c>
      <c r="F78" s="98">
        <f t="shared" si="15"/>
        <v>16.38</v>
      </c>
      <c r="G78" s="98">
        <f t="shared" si="15"/>
        <v>16.739999999999998</v>
      </c>
      <c r="H78" s="98">
        <f t="shared" si="15"/>
        <v>17.16</v>
      </c>
      <c r="I78" s="98">
        <f t="shared" si="15"/>
        <v>17.52</v>
      </c>
      <c r="J78" s="98">
        <f t="shared" si="15"/>
        <v>17.86</v>
      </c>
      <c r="K78" s="98">
        <f t="shared" si="15"/>
        <v>19.72</v>
      </c>
      <c r="L78" s="98">
        <f t="shared" si="15"/>
        <v>19.96</v>
      </c>
      <c r="M78" s="98">
        <f t="shared" si="15"/>
        <v>20.14</v>
      </c>
      <c r="N78" s="98">
        <f t="shared" si="15"/>
        <v>20.34</v>
      </c>
      <c r="O78" s="98">
        <f t="shared" si="15"/>
        <v>20.52</v>
      </c>
      <c r="P78" s="98">
        <f t="shared" si="15"/>
        <v>20.72</v>
      </c>
      <c r="Q78" s="98">
        <f t="shared" si="15"/>
        <v>20.9</v>
      </c>
      <c r="R78" s="98">
        <f t="shared" si="15"/>
        <v>21.080000000000002</v>
      </c>
      <c r="S78" s="98">
        <f t="shared" si="15"/>
        <v>21.28</v>
      </c>
      <c r="T78" s="98">
        <f t="shared" si="15"/>
        <v>21.28</v>
      </c>
      <c r="U78" s="98">
        <f t="shared" si="15"/>
        <v>21.28</v>
      </c>
    </row>
    <row r="79" spans="1:22" s="4" customFormat="1" ht="54" customHeight="1">
      <c r="A79" s="78"/>
      <c r="B79" s="103" t="s">
        <v>288</v>
      </c>
      <c r="C79" s="101" t="s">
        <v>8</v>
      </c>
      <c r="D79" s="98">
        <f t="shared" ref="D79:U79" si="16">D65/5000*100</f>
        <v>1.3440000000000001</v>
      </c>
      <c r="E79" s="98">
        <f t="shared" si="16"/>
        <v>1.5760000000000001</v>
      </c>
      <c r="F79" s="98">
        <f t="shared" si="16"/>
        <v>1.6380000000000001</v>
      </c>
      <c r="G79" s="98">
        <f t="shared" si="16"/>
        <v>1.6740000000000002</v>
      </c>
      <c r="H79" s="98">
        <f t="shared" si="16"/>
        <v>1.7159999999999997</v>
      </c>
      <c r="I79" s="98">
        <f t="shared" si="16"/>
        <v>1.7519999999999998</v>
      </c>
      <c r="J79" s="98">
        <f t="shared" si="16"/>
        <v>1.786</v>
      </c>
      <c r="K79" s="98">
        <f t="shared" si="16"/>
        <v>1.9719999999999998</v>
      </c>
      <c r="L79" s="98">
        <f t="shared" si="16"/>
        <v>1.9959999999999998</v>
      </c>
      <c r="M79" s="98">
        <f t="shared" si="16"/>
        <v>2.0140000000000002</v>
      </c>
      <c r="N79" s="98">
        <f t="shared" si="16"/>
        <v>2.0340000000000003</v>
      </c>
      <c r="O79" s="98">
        <f t="shared" si="16"/>
        <v>2.052</v>
      </c>
      <c r="P79" s="98">
        <f t="shared" si="16"/>
        <v>2.0720000000000001</v>
      </c>
      <c r="Q79" s="98">
        <f t="shared" si="16"/>
        <v>2.09</v>
      </c>
      <c r="R79" s="98">
        <f t="shared" si="16"/>
        <v>2.1080000000000001</v>
      </c>
      <c r="S79" s="98">
        <f t="shared" si="16"/>
        <v>2.1280000000000001</v>
      </c>
      <c r="T79" s="98">
        <f t="shared" si="16"/>
        <v>2.1280000000000001</v>
      </c>
      <c r="U79" s="98">
        <f t="shared" si="16"/>
        <v>2.1280000000000001</v>
      </c>
    </row>
    <row r="80" spans="1:22" s="4" customFormat="1" ht="31.5">
      <c r="A80" s="7"/>
      <c r="B80" s="100" t="s">
        <v>96</v>
      </c>
      <c r="C80" s="102" t="s">
        <v>8</v>
      </c>
      <c r="D80" s="77">
        <v>80</v>
      </c>
      <c r="E80" s="77">
        <v>80</v>
      </c>
      <c r="F80" s="77">
        <v>80</v>
      </c>
      <c r="G80" s="77">
        <v>80</v>
      </c>
      <c r="H80" s="77">
        <v>80</v>
      </c>
      <c r="I80" s="77">
        <v>80</v>
      </c>
      <c r="J80" s="77">
        <v>80</v>
      </c>
      <c r="K80" s="77">
        <v>100</v>
      </c>
      <c r="L80" s="77">
        <v>100</v>
      </c>
      <c r="M80" s="77">
        <v>100</v>
      </c>
      <c r="N80" s="77">
        <v>100</v>
      </c>
      <c r="O80" s="77">
        <v>100</v>
      </c>
      <c r="P80" s="77">
        <v>100</v>
      </c>
      <c r="Q80" s="77">
        <v>100</v>
      </c>
      <c r="R80" s="77">
        <v>100</v>
      </c>
      <c r="S80" s="77">
        <v>100</v>
      </c>
      <c r="T80" s="77">
        <v>100</v>
      </c>
      <c r="U80" s="77">
        <v>100</v>
      </c>
    </row>
    <row r="81" spans="1:24" s="4" customFormat="1" ht="27.75" customHeight="1">
      <c r="A81" s="78"/>
      <c r="B81" s="305" t="s">
        <v>10</v>
      </c>
      <c r="C81" s="306"/>
      <c r="D81" s="306"/>
      <c r="E81" s="306"/>
      <c r="F81" s="306"/>
      <c r="G81" s="306"/>
      <c r="H81" s="306"/>
      <c r="I81" s="306"/>
      <c r="J81" s="306"/>
      <c r="K81" s="306"/>
      <c r="L81" s="306"/>
      <c r="M81" s="306"/>
      <c r="N81" s="306"/>
      <c r="O81" s="306"/>
      <c r="P81" s="306"/>
      <c r="Q81" s="306"/>
      <c r="R81" s="306"/>
      <c r="S81" s="306"/>
      <c r="T81" s="306"/>
      <c r="U81" s="307"/>
    </row>
    <row r="82" spans="1:24" s="4" customFormat="1" ht="46.5" customHeight="1">
      <c r="A82" s="79"/>
      <c r="B82" s="104" t="s">
        <v>17</v>
      </c>
      <c r="C82" s="33" t="s">
        <v>8</v>
      </c>
      <c r="D82" s="99">
        <v>100</v>
      </c>
      <c r="E82" s="99">
        <v>100</v>
      </c>
      <c r="F82" s="99">
        <v>100</v>
      </c>
      <c r="G82" s="99">
        <v>100</v>
      </c>
      <c r="H82" s="99">
        <v>100</v>
      </c>
      <c r="I82" s="99">
        <v>100</v>
      </c>
      <c r="J82" s="99">
        <v>100</v>
      </c>
      <c r="K82" s="99">
        <v>100</v>
      </c>
      <c r="L82" s="99">
        <v>100</v>
      </c>
      <c r="M82" s="99">
        <v>100</v>
      </c>
      <c r="N82" s="99">
        <v>100</v>
      </c>
      <c r="O82" s="99">
        <v>100</v>
      </c>
      <c r="P82" s="99">
        <v>100</v>
      </c>
      <c r="Q82" s="99">
        <v>100</v>
      </c>
      <c r="R82" s="99">
        <v>100</v>
      </c>
      <c r="S82" s="99">
        <v>100</v>
      </c>
      <c r="T82" s="99">
        <v>100</v>
      </c>
      <c r="U82" s="99">
        <v>100</v>
      </c>
    </row>
    <row r="83" spans="1:24" s="4" customFormat="1" ht="39.75" customHeight="1">
      <c r="A83" s="82"/>
      <c r="B83" s="104" t="s">
        <v>11</v>
      </c>
      <c r="C83" s="33" t="s">
        <v>8</v>
      </c>
      <c r="D83" s="268">
        <f ca="1">'Расходы на ком. услуги'!D21/'Расходы на ком. услуги'!D36</f>
        <v>2.3896258209201372E-2</v>
      </c>
      <c r="E83" s="268">
        <f ca="1">'Расходы на ком. услуги'!E21/'Расходы на ком. услуги'!E36</f>
        <v>2.9351913288209394E-2</v>
      </c>
      <c r="F83" s="268">
        <f ca="1">'Расходы на ком. услуги'!F21/'Расходы на ком. услуги'!F36</f>
        <v>2.5534781650924852E-2</v>
      </c>
      <c r="G83" s="268">
        <f ca="1">'Расходы на ком. услуги'!G21/'Расходы на ком. услуги'!G36</f>
        <v>2.6167362624803354E-2</v>
      </c>
      <c r="H83" s="268">
        <f ca="1">'Расходы на ком. услуги'!H21/'Расходы на ком. услуги'!H36</f>
        <v>2.5762239132384259E-2</v>
      </c>
      <c r="I83" s="268">
        <f ca="1">'Расходы на ком. услуги'!I21/'Расходы на ком. услуги'!I36</f>
        <v>2.7898321770625709E-2</v>
      </c>
      <c r="J83" s="268">
        <f ca="1">'Расходы на ком. услуги'!J21/'Расходы на ком. услуги'!J36</f>
        <v>2.7365362666717592E-2</v>
      </c>
      <c r="K83" s="268">
        <f ca="1">'Расходы на ком. услуги'!K21/'Расходы на ком. услуги'!K36</f>
        <v>2.7500782781965445E-2</v>
      </c>
      <c r="L83" s="268">
        <f ca="1">'Расходы на ком. услуги'!L21/'Расходы на ком. услуги'!L36</f>
        <v>2.7016896723363343E-2</v>
      </c>
      <c r="M83" s="268">
        <f ca="1">'Расходы на ком. услуги'!M21/'Расходы на ком. услуги'!M36</f>
        <v>2.6505969679215865E-2</v>
      </c>
      <c r="N83" s="268">
        <f ca="1">'Расходы на ком. услуги'!N21/'Расходы на ком. услуги'!N36</f>
        <v>2.6167857146950493E-2</v>
      </c>
      <c r="O83" s="268">
        <f ca="1">'Расходы на ком. услуги'!O21/'Расходы на ком. услуги'!O36</f>
        <v>2.5928417154483643E-2</v>
      </c>
      <c r="P83" s="268">
        <f ca="1">'Расходы на ком. услуги'!P21/'Расходы на ком. услуги'!P36</f>
        <v>2.5720994296293279E-2</v>
      </c>
      <c r="Q83" s="268">
        <f ca="1">'Расходы на ком. услуги'!Q21/'Расходы на ком. услуги'!Q36</f>
        <v>2.517429145251945E-2</v>
      </c>
      <c r="R83" s="268">
        <f ca="1">'Расходы на ком. услуги'!R21/'Расходы на ком. услуги'!R36</f>
        <v>2.4758120969074898E-2</v>
      </c>
      <c r="S83" s="268">
        <f ca="1">'Расходы на ком. услуги'!S21/'Расходы на ком. услуги'!S36</f>
        <v>2.4330816159556939E-2</v>
      </c>
      <c r="T83" s="268">
        <f ca="1">'Расходы на ком. услуги'!T21/'Расходы на ком. услуги'!T36</f>
        <v>2.3724895623713292E-2</v>
      </c>
      <c r="U83" s="107" t="s">
        <v>235</v>
      </c>
    </row>
    <row r="84" spans="1:24" s="4" customFormat="1" ht="20.25" customHeight="1">
      <c r="A84" s="79"/>
      <c r="B84" s="104" t="s">
        <v>176</v>
      </c>
      <c r="C84" s="33" t="s">
        <v>177</v>
      </c>
      <c r="D84" s="99">
        <f t="shared" ref="D84:S84" si="17">D65/D8*1000</f>
        <v>24.525547445255476</v>
      </c>
      <c r="E84" s="99">
        <f t="shared" si="17"/>
        <v>28.085539714867615</v>
      </c>
      <c r="F84" s="99">
        <f t="shared" si="17"/>
        <v>28.522388059701495</v>
      </c>
      <c r="G84" s="99">
        <f t="shared" si="17"/>
        <v>28.497081712062258</v>
      </c>
      <c r="H84" s="99">
        <f t="shared" si="17"/>
        <v>28.572787821122738</v>
      </c>
      <c r="I84" s="99">
        <f t="shared" si="17"/>
        <v>28.547486033519547</v>
      </c>
      <c r="J84" s="99">
        <f t="shared" si="17"/>
        <v>28.491340018231536</v>
      </c>
      <c r="K84" s="99">
        <f t="shared" si="17"/>
        <v>30.8125</v>
      </c>
      <c r="L84" s="99">
        <f t="shared" si="17"/>
        <v>30.551020408163264</v>
      </c>
      <c r="M84" s="99">
        <f t="shared" si="17"/>
        <v>30.210000000000004</v>
      </c>
      <c r="N84" s="99">
        <f t="shared" si="17"/>
        <v>29.911764705882355</v>
      </c>
      <c r="O84" s="99">
        <f t="shared" si="17"/>
        <v>29.596153846153847</v>
      </c>
      <c r="P84" s="99">
        <f t="shared" si="17"/>
        <v>29.320754716981135</v>
      </c>
      <c r="Q84" s="99">
        <f t="shared" si="17"/>
        <v>29.027777777777786</v>
      </c>
      <c r="R84" s="99">
        <f t="shared" si="17"/>
        <v>28.745454545454557</v>
      </c>
      <c r="S84" s="99">
        <f t="shared" si="17"/>
        <v>28.500000000000011</v>
      </c>
      <c r="T84" s="99">
        <f>T65/T8*1000</f>
        <v>28.000000000000011</v>
      </c>
      <c r="U84" s="99">
        <f>U65/U8*1000</f>
        <v>28.000000000000011</v>
      </c>
    </row>
    <row r="85" spans="1:24" s="4" customFormat="1">
      <c r="A85" s="78"/>
      <c r="B85" s="305" t="s">
        <v>12</v>
      </c>
      <c r="C85" s="30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306"/>
      <c r="T85" s="306"/>
      <c r="U85" s="307"/>
      <c r="V85" s="19"/>
    </row>
    <row r="86" spans="1:24" s="20" customFormat="1" ht="22.5" customHeight="1">
      <c r="A86" s="79"/>
      <c r="B86" s="104" t="s">
        <v>13</v>
      </c>
      <c r="C86" s="33" t="s">
        <v>178</v>
      </c>
      <c r="D86" s="105">
        <f>D65/20</f>
        <v>3.3600000000000003</v>
      </c>
      <c r="E86" s="105">
        <f t="shared" ref="E86:T86" si="18">E65/20</f>
        <v>3.94</v>
      </c>
      <c r="F86" s="105">
        <f t="shared" si="18"/>
        <v>4.0950000000000006</v>
      </c>
      <c r="G86" s="105">
        <f t="shared" si="18"/>
        <v>4.1850000000000005</v>
      </c>
      <c r="H86" s="105">
        <f t="shared" si="18"/>
        <v>4.29</v>
      </c>
      <c r="I86" s="105">
        <f t="shared" si="18"/>
        <v>4.38</v>
      </c>
      <c r="J86" s="105">
        <f t="shared" si="18"/>
        <v>4.4649999999999999</v>
      </c>
      <c r="K86" s="105">
        <f t="shared" si="18"/>
        <v>4.93</v>
      </c>
      <c r="L86" s="105">
        <f t="shared" si="18"/>
        <v>4.99</v>
      </c>
      <c r="M86" s="105">
        <f t="shared" si="18"/>
        <v>5.0350000000000001</v>
      </c>
      <c r="N86" s="105">
        <f t="shared" si="18"/>
        <v>5.085</v>
      </c>
      <c r="O86" s="105">
        <f t="shared" si="18"/>
        <v>5.13</v>
      </c>
      <c r="P86" s="105">
        <f t="shared" si="18"/>
        <v>5.18</v>
      </c>
      <c r="Q86" s="105">
        <f t="shared" si="18"/>
        <v>5.2249999999999996</v>
      </c>
      <c r="R86" s="105">
        <f t="shared" si="18"/>
        <v>5.2700000000000005</v>
      </c>
      <c r="S86" s="105">
        <f t="shared" si="18"/>
        <v>5.32</v>
      </c>
      <c r="T86" s="105">
        <f t="shared" si="18"/>
        <v>5.32</v>
      </c>
      <c r="U86" s="105">
        <f>T86</f>
        <v>5.32</v>
      </c>
      <c r="V86" s="3"/>
      <c r="W86" s="19"/>
      <c r="X86" s="19"/>
    </row>
    <row r="87" spans="1:24" ht="21.75" customHeight="1">
      <c r="A87" s="83"/>
      <c r="B87" s="302" t="s">
        <v>152</v>
      </c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4"/>
    </row>
    <row r="88" spans="1:24" ht="15.75" customHeight="1">
      <c r="A88" s="78"/>
      <c r="B88" s="319" t="s">
        <v>289</v>
      </c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  <c r="R88" s="320"/>
      <c r="S88" s="320"/>
      <c r="T88" s="320"/>
      <c r="U88" s="321"/>
    </row>
    <row r="89" spans="1:24" ht="36.75" customHeight="1">
      <c r="A89" s="78"/>
      <c r="B89" s="104" t="s">
        <v>180</v>
      </c>
      <c r="C89" s="300" t="s">
        <v>179</v>
      </c>
      <c r="D89" s="5">
        <v>45.78</v>
      </c>
      <c r="E89" s="5">
        <v>46.55</v>
      </c>
      <c r="F89" s="5">
        <v>47.32</v>
      </c>
      <c r="G89" s="5">
        <v>48.09</v>
      </c>
      <c r="H89" s="5">
        <v>48.86</v>
      </c>
      <c r="I89" s="5">
        <v>49.63</v>
      </c>
      <c r="J89" s="5">
        <v>50.4</v>
      </c>
      <c r="K89" s="5">
        <v>51.18</v>
      </c>
      <c r="L89" s="5">
        <v>51.51</v>
      </c>
      <c r="M89" s="5">
        <v>51.85</v>
      </c>
      <c r="N89" s="5">
        <v>52.18</v>
      </c>
      <c r="O89" s="5">
        <v>52.52</v>
      </c>
      <c r="P89" s="5">
        <v>52.86</v>
      </c>
      <c r="Q89" s="5">
        <v>53.2</v>
      </c>
      <c r="R89" s="5">
        <v>53.54</v>
      </c>
      <c r="S89" s="5">
        <v>53.88</v>
      </c>
      <c r="T89" s="5">
        <v>53.88</v>
      </c>
      <c r="U89" s="5">
        <f>T89</f>
        <v>53.88</v>
      </c>
      <c r="V89" s="4"/>
    </row>
    <row r="90" spans="1:24" s="4" customFormat="1">
      <c r="A90" s="92"/>
      <c r="B90" s="218" t="s">
        <v>320</v>
      </c>
      <c r="C90" s="301"/>
      <c r="D90" s="5">
        <v>50.43</v>
      </c>
      <c r="E90" s="5">
        <v>52.85</v>
      </c>
      <c r="F90" s="5">
        <v>53.61</v>
      </c>
      <c r="G90" s="5">
        <v>54.37</v>
      </c>
      <c r="H90" s="5">
        <v>55.12</v>
      </c>
      <c r="I90" s="5">
        <v>55.88</v>
      </c>
      <c r="J90" s="5">
        <v>56.64</v>
      </c>
      <c r="K90" s="5">
        <v>57.4</v>
      </c>
      <c r="L90" s="5">
        <v>57.76</v>
      </c>
      <c r="M90" s="5">
        <v>58.13</v>
      </c>
      <c r="N90" s="5">
        <v>58.49</v>
      </c>
      <c r="O90" s="5">
        <v>58.86</v>
      </c>
      <c r="P90" s="5">
        <v>59.23</v>
      </c>
      <c r="Q90" s="5">
        <v>59.6</v>
      </c>
      <c r="R90" s="5">
        <v>59.97</v>
      </c>
      <c r="S90" s="5">
        <v>60.34</v>
      </c>
      <c r="T90" s="5">
        <v>60.71</v>
      </c>
      <c r="U90" s="219">
        <f>T90</f>
        <v>60.71</v>
      </c>
    </row>
    <row r="91" spans="1:24" ht="15.75" customHeight="1">
      <c r="A91" s="78"/>
      <c r="B91" s="305" t="s">
        <v>97</v>
      </c>
      <c r="C91" s="30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306"/>
      <c r="T91" s="306"/>
      <c r="U91" s="307"/>
      <c r="V91" s="11"/>
    </row>
    <row r="92" spans="1:24" s="12" customFormat="1" ht="47.25">
      <c r="A92" s="79"/>
      <c r="B92" s="104" t="s">
        <v>14</v>
      </c>
      <c r="C92" s="33" t="s">
        <v>7</v>
      </c>
      <c r="D92" s="99">
        <v>24</v>
      </c>
      <c r="E92" s="99">
        <v>24</v>
      </c>
      <c r="F92" s="99">
        <v>24</v>
      </c>
      <c r="G92" s="99">
        <v>24</v>
      </c>
      <c r="H92" s="99">
        <v>24</v>
      </c>
      <c r="I92" s="99">
        <v>24</v>
      </c>
      <c r="J92" s="99">
        <v>24</v>
      </c>
      <c r="K92" s="99">
        <v>24</v>
      </c>
      <c r="L92" s="99">
        <v>24</v>
      </c>
      <c r="M92" s="99">
        <v>24</v>
      </c>
      <c r="N92" s="99">
        <v>24</v>
      </c>
      <c r="O92" s="99">
        <v>24</v>
      </c>
      <c r="P92" s="99">
        <v>24</v>
      </c>
      <c r="Q92" s="99">
        <v>24</v>
      </c>
      <c r="R92" s="99">
        <v>24</v>
      </c>
      <c r="S92" s="99">
        <v>24</v>
      </c>
      <c r="T92" s="99">
        <v>24</v>
      </c>
      <c r="U92" s="99">
        <v>24</v>
      </c>
      <c r="V92" s="3"/>
      <c r="W92" s="11"/>
      <c r="X92" s="11"/>
    </row>
    <row r="93" spans="1:24" ht="42" customHeight="1">
      <c r="A93" s="79"/>
      <c r="B93" s="104" t="s">
        <v>24</v>
      </c>
      <c r="C93" s="33" t="s">
        <v>8</v>
      </c>
      <c r="D93" s="99">
        <v>15</v>
      </c>
      <c r="E93" s="99">
        <v>15</v>
      </c>
      <c r="F93" s="99">
        <v>15</v>
      </c>
      <c r="G93" s="99">
        <v>15</v>
      </c>
      <c r="H93" s="99">
        <v>15</v>
      </c>
      <c r="I93" s="99">
        <v>15</v>
      </c>
      <c r="J93" s="99">
        <v>15</v>
      </c>
      <c r="K93" s="99">
        <v>15</v>
      </c>
      <c r="L93" s="99">
        <v>15</v>
      </c>
      <c r="M93" s="99">
        <v>15</v>
      </c>
      <c r="N93" s="99">
        <v>15</v>
      </c>
      <c r="O93" s="99">
        <v>15</v>
      </c>
      <c r="P93" s="99">
        <v>15</v>
      </c>
      <c r="Q93" s="99">
        <v>15</v>
      </c>
      <c r="R93" s="99">
        <v>15</v>
      </c>
      <c r="S93" s="99">
        <v>15</v>
      </c>
      <c r="T93" s="99">
        <v>15</v>
      </c>
      <c r="U93" s="99">
        <f>T93</f>
        <v>15</v>
      </c>
      <c r="V93" s="11"/>
    </row>
    <row r="94" spans="1:24" s="12" customFormat="1" ht="31.5">
      <c r="A94" s="79"/>
      <c r="B94" s="104" t="s">
        <v>182</v>
      </c>
      <c r="C94" s="33" t="s">
        <v>45</v>
      </c>
      <c r="D94" s="94">
        <v>0.01</v>
      </c>
      <c r="E94" s="94">
        <v>0.01</v>
      </c>
      <c r="F94" s="94">
        <v>0.01</v>
      </c>
      <c r="G94" s="94">
        <v>0.01</v>
      </c>
      <c r="H94" s="94">
        <v>0.01</v>
      </c>
      <c r="I94" s="94">
        <v>0.01</v>
      </c>
      <c r="J94" s="94">
        <v>0.01</v>
      </c>
      <c r="K94" s="94">
        <v>0.01</v>
      </c>
      <c r="L94" s="94">
        <v>0.01</v>
      </c>
      <c r="M94" s="94">
        <v>0.01</v>
      </c>
      <c r="N94" s="94">
        <v>0.01</v>
      </c>
      <c r="O94" s="94">
        <v>0.01</v>
      </c>
      <c r="P94" s="94">
        <v>0.01</v>
      </c>
      <c r="Q94" s="94">
        <v>0.01</v>
      </c>
      <c r="R94" s="94">
        <v>0.01</v>
      </c>
      <c r="S94" s="94">
        <v>0.01</v>
      </c>
      <c r="T94" s="94">
        <v>0.01</v>
      </c>
      <c r="U94" s="94">
        <f>T94</f>
        <v>0.01</v>
      </c>
      <c r="V94" s="3"/>
      <c r="W94" s="11"/>
      <c r="X94" s="11"/>
    </row>
    <row r="95" spans="1:24" ht="16.5" customHeight="1">
      <c r="A95" s="78"/>
      <c r="B95" s="305" t="s">
        <v>10</v>
      </c>
      <c r="C95" s="30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7"/>
    </row>
    <row r="96" spans="1:24" ht="36.75" customHeight="1">
      <c r="A96" s="78"/>
      <c r="B96" s="104" t="s">
        <v>181</v>
      </c>
      <c r="C96" s="33" t="s">
        <v>8</v>
      </c>
      <c r="D96" s="99">
        <v>100</v>
      </c>
      <c r="E96" s="99">
        <v>100</v>
      </c>
      <c r="F96" s="99">
        <v>100</v>
      </c>
      <c r="G96" s="99">
        <v>100</v>
      </c>
      <c r="H96" s="99">
        <v>100</v>
      </c>
      <c r="I96" s="99">
        <v>100</v>
      </c>
      <c r="J96" s="99">
        <v>100</v>
      </c>
      <c r="K96" s="99">
        <v>100</v>
      </c>
      <c r="L96" s="99">
        <v>100</v>
      </c>
      <c r="M96" s="99">
        <v>100</v>
      </c>
      <c r="N96" s="99">
        <v>100</v>
      </c>
      <c r="O96" s="99">
        <v>100</v>
      </c>
      <c r="P96" s="99">
        <v>100</v>
      </c>
      <c r="Q96" s="99">
        <v>100</v>
      </c>
      <c r="R96" s="99">
        <v>100</v>
      </c>
      <c r="S96" s="99">
        <v>100</v>
      </c>
      <c r="T96" s="99">
        <v>100</v>
      </c>
      <c r="U96" s="99">
        <v>100</v>
      </c>
    </row>
    <row r="97" spans="1:24" ht="42.75" customHeight="1">
      <c r="A97" s="79"/>
      <c r="B97" s="104" t="s">
        <v>17</v>
      </c>
      <c r="C97" s="33" t="s">
        <v>8</v>
      </c>
      <c r="D97" s="99">
        <v>60</v>
      </c>
      <c r="E97" s="99">
        <v>100</v>
      </c>
      <c r="F97" s="99">
        <v>100</v>
      </c>
      <c r="G97" s="99">
        <v>100</v>
      </c>
      <c r="H97" s="99">
        <v>100</v>
      </c>
      <c r="I97" s="99">
        <v>100</v>
      </c>
      <c r="J97" s="99">
        <v>100</v>
      </c>
      <c r="K97" s="99">
        <v>100</v>
      </c>
      <c r="L97" s="99">
        <v>100</v>
      </c>
      <c r="M97" s="99">
        <v>100</v>
      </c>
      <c r="N97" s="99">
        <v>100</v>
      </c>
      <c r="O97" s="99">
        <v>100</v>
      </c>
      <c r="P97" s="99">
        <v>100</v>
      </c>
      <c r="Q97" s="99">
        <v>100</v>
      </c>
      <c r="R97" s="99">
        <v>100</v>
      </c>
      <c r="S97" s="99">
        <v>100</v>
      </c>
      <c r="T97" s="99">
        <v>100</v>
      </c>
      <c r="U97" s="99">
        <v>100</v>
      </c>
    </row>
    <row r="98" spans="1:24" ht="37.5" customHeight="1">
      <c r="A98" s="79"/>
      <c r="B98" s="104" t="s">
        <v>11</v>
      </c>
      <c r="C98" s="33" t="s">
        <v>8</v>
      </c>
      <c r="D98" s="270">
        <f ca="1">'Расходы на ком. услуги'!D25/'Расходы на ком. услуги'!D36</f>
        <v>1.8970698967543883E-2</v>
      </c>
      <c r="E98" s="270">
        <f ca="1">'Расходы на ком. услуги'!E25/'Расходы на ком. услуги'!E36</f>
        <v>2.0033775898532103E-2</v>
      </c>
      <c r="F98" s="270">
        <f ca="1">'Расходы на ком. услуги'!F25/'Расходы на ком. услуги'!F36</f>
        <v>1.6698936571715933E-2</v>
      </c>
      <c r="G98" s="270">
        <f ca="1">'Расходы на ком. услуги'!G25/'Расходы на ком. услуги'!G36</f>
        <v>1.7542818299987054E-2</v>
      </c>
      <c r="H98" s="270">
        <f ca="1">'Расходы на ком. услуги'!H25/'Расходы на ком. услуги'!H36</f>
        <v>1.7331520177224686E-2</v>
      </c>
      <c r="I98" s="270">
        <f ca="1">'Расходы на ком. услуги'!I25/'Расходы на ком. услуги'!I36</f>
        <v>1.8840291978150261E-2</v>
      </c>
      <c r="J98" s="270">
        <f ca="1">'Расходы на ком. услуги'!J25/'Расходы на ком. услуги'!J36</f>
        <v>1.8540694845063519E-2</v>
      </c>
      <c r="K98" s="270">
        <f ca="1">'Расходы на ком. услуги'!K25/'Расходы на ком. услуги'!K36</f>
        <v>1.8216978642371175E-2</v>
      </c>
      <c r="L98" s="270">
        <f ca="1">'Расходы на ком. услуги'!L25/'Расходы на ком. услуги'!L36</f>
        <v>1.7788394229108228E-2</v>
      </c>
      <c r="M98" s="270">
        <f ca="1">'Расходы на ком. услуги'!M25/'Расходы на ком. услуги'!M36</f>
        <v>1.7427660758803101E-2</v>
      </c>
      <c r="N98" s="270">
        <f ca="1">'Расходы на ком. услуги'!N25/'Расходы на ком. услуги'!N36</f>
        <v>1.7111310820389414E-2</v>
      </c>
      <c r="O98" s="270">
        <f ca="1">'Расходы на ком. услуги'!O25/'Расходы на ком. услуги'!O36</f>
        <v>1.6833178957369802E-2</v>
      </c>
      <c r="P98" s="270">
        <f ca="1">'Расходы на ком. услуги'!P25/'Расходы на ком. услуги'!P36</f>
        <v>1.6594596491906262E-2</v>
      </c>
      <c r="Q98" s="270">
        <f ca="1">'Расходы на ком. услуги'!Q25/'Расходы на ком. услуги'!Q36</f>
        <v>1.6228749153730241E-2</v>
      </c>
      <c r="R98" s="270">
        <f ca="1">'Расходы на ком. услуги'!R25/'Расходы на ком. услуги'!R36</f>
        <v>1.5892810128212555E-2</v>
      </c>
      <c r="S98" s="270">
        <f ca="1">'Расходы на ком. услуги'!S25/'Расходы на ком. услуги'!S36</f>
        <v>1.5604987207791318E-2</v>
      </c>
      <c r="T98" s="270">
        <f ca="1">'Расходы на ком. услуги'!T25/'Расходы на ком. услуги'!T36</f>
        <v>1.524929133671777E-2</v>
      </c>
      <c r="U98" s="270" t="s">
        <v>235</v>
      </c>
    </row>
    <row r="99" spans="1:24" ht="23.25" customHeight="1">
      <c r="A99" s="84"/>
      <c r="B99" s="104" t="s">
        <v>98</v>
      </c>
      <c r="C99" s="33" t="s">
        <v>172</v>
      </c>
      <c r="D99" s="94">
        <f>D89*1000/D8</f>
        <v>16.708029197080293</v>
      </c>
      <c r="E99" s="94">
        <f t="shared" ref="E99:T99" si="19">E89*1000/E8</f>
        <v>16.591140529531568</v>
      </c>
      <c r="F99" s="94">
        <f t="shared" si="19"/>
        <v>16.479601990049751</v>
      </c>
      <c r="G99" s="94">
        <f t="shared" si="19"/>
        <v>16.373054474708169</v>
      </c>
      <c r="H99" s="94">
        <f t="shared" si="19"/>
        <v>16.271170313986676</v>
      </c>
      <c r="I99" s="94">
        <f t="shared" si="19"/>
        <v>16.17364990689013</v>
      </c>
      <c r="J99" s="94">
        <f t="shared" si="19"/>
        <v>16.080218778486781</v>
      </c>
      <c r="K99" s="94">
        <f t="shared" si="19"/>
        <v>15.99375</v>
      </c>
      <c r="L99" s="94">
        <f t="shared" si="19"/>
        <v>15.768367346938776</v>
      </c>
      <c r="M99" s="94">
        <f t="shared" si="19"/>
        <v>15.555000000000001</v>
      </c>
      <c r="N99" s="94">
        <f t="shared" si="19"/>
        <v>15.347058823529414</v>
      </c>
      <c r="O99" s="94">
        <f t="shared" si="19"/>
        <v>15.150000000000002</v>
      </c>
      <c r="P99" s="94">
        <f t="shared" si="19"/>
        <v>14.96037735849057</v>
      </c>
      <c r="Q99" s="94">
        <f t="shared" si="19"/>
        <v>14.777777777777782</v>
      </c>
      <c r="R99" s="94">
        <f t="shared" si="19"/>
        <v>14.601818181818187</v>
      </c>
      <c r="S99" s="94">
        <f t="shared" si="19"/>
        <v>14.432142857142862</v>
      </c>
      <c r="T99" s="94">
        <f t="shared" si="19"/>
        <v>14.178947368421058</v>
      </c>
      <c r="U99" s="94">
        <f>T99</f>
        <v>14.178947368421058</v>
      </c>
    </row>
    <row r="100" spans="1:24" ht="15.75" customHeight="1">
      <c r="A100" s="78"/>
      <c r="B100" s="305" t="s">
        <v>27</v>
      </c>
      <c r="C100" s="306"/>
      <c r="D100" s="306"/>
      <c r="E100" s="306"/>
      <c r="F100" s="306"/>
      <c r="G100" s="306"/>
      <c r="H100" s="306"/>
      <c r="I100" s="306"/>
      <c r="J100" s="306"/>
      <c r="K100" s="306"/>
      <c r="L100" s="306"/>
      <c r="M100" s="306"/>
      <c r="N100" s="306"/>
      <c r="O100" s="306"/>
      <c r="P100" s="306"/>
      <c r="Q100" s="306"/>
      <c r="R100" s="306"/>
      <c r="S100" s="306"/>
      <c r="T100" s="306"/>
      <c r="U100" s="307"/>
    </row>
    <row r="101" spans="1:24">
      <c r="A101" s="79"/>
      <c r="B101" s="104" t="s">
        <v>13</v>
      </c>
      <c r="C101" s="33" t="s">
        <v>178</v>
      </c>
      <c r="D101" s="109">
        <f>D89/4</f>
        <v>11.445</v>
      </c>
      <c r="E101" s="109">
        <f t="shared" ref="E101:U101" si="20">E89/4</f>
        <v>11.637499999999999</v>
      </c>
      <c r="F101" s="109">
        <f t="shared" si="20"/>
        <v>11.83</v>
      </c>
      <c r="G101" s="109">
        <f t="shared" si="20"/>
        <v>12.022500000000001</v>
      </c>
      <c r="H101" s="109">
        <f t="shared" si="20"/>
        <v>12.215</v>
      </c>
      <c r="I101" s="109">
        <f t="shared" si="20"/>
        <v>12.407500000000001</v>
      </c>
      <c r="J101" s="109">
        <f t="shared" si="20"/>
        <v>12.6</v>
      </c>
      <c r="K101" s="109">
        <f t="shared" si="20"/>
        <v>12.795</v>
      </c>
      <c r="L101" s="109">
        <f t="shared" si="20"/>
        <v>12.8775</v>
      </c>
      <c r="M101" s="109">
        <f t="shared" si="20"/>
        <v>12.9625</v>
      </c>
      <c r="N101" s="109">
        <f t="shared" si="20"/>
        <v>13.045</v>
      </c>
      <c r="O101" s="109">
        <f t="shared" si="20"/>
        <v>13.13</v>
      </c>
      <c r="P101" s="109">
        <f t="shared" si="20"/>
        <v>13.215</v>
      </c>
      <c r="Q101" s="109">
        <f t="shared" si="20"/>
        <v>13.3</v>
      </c>
      <c r="R101" s="109">
        <f t="shared" si="20"/>
        <v>13.385</v>
      </c>
      <c r="S101" s="109">
        <f t="shared" si="20"/>
        <v>13.47</v>
      </c>
      <c r="T101" s="109">
        <f t="shared" si="20"/>
        <v>13.47</v>
      </c>
      <c r="U101" s="109">
        <f t="shared" si="20"/>
        <v>13.47</v>
      </c>
    </row>
    <row r="102" spans="1:24" ht="20.25">
      <c r="A102" s="293" t="s">
        <v>72</v>
      </c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/>
      <c r="T102" s="294"/>
      <c r="U102" s="295"/>
    </row>
    <row r="103" spans="1:24" ht="16.5" customHeight="1">
      <c r="A103" s="316" t="s">
        <v>32</v>
      </c>
      <c r="B103" s="317"/>
      <c r="C103" s="317"/>
      <c r="D103" s="317"/>
      <c r="E103" s="317"/>
      <c r="F103" s="317"/>
      <c r="G103" s="317"/>
      <c r="H103" s="317"/>
      <c r="I103" s="317"/>
      <c r="J103" s="317"/>
      <c r="K103" s="317"/>
      <c r="L103" s="317"/>
      <c r="M103" s="317"/>
      <c r="N103" s="317"/>
      <c r="O103" s="317"/>
      <c r="P103" s="317"/>
      <c r="Q103" s="317"/>
      <c r="R103" s="317"/>
      <c r="S103" s="317"/>
      <c r="T103" s="317"/>
      <c r="U103" s="318"/>
    </row>
    <row r="104" spans="1:24" ht="56.25" customHeight="1">
      <c r="A104" s="210"/>
      <c r="B104" s="106" t="s">
        <v>75</v>
      </c>
      <c r="C104" s="107" t="s">
        <v>8</v>
      </c>
      <c r="D104" s="107">
        <v>80</v>
      </c>
      <c r="E104" s="107">
        <v>80</v>
      </c>
      <c r="F104" s="107">
        <v>80</v>
      </c>
      <c r="G104" s="107">
        <v>80</v>
      </c>
      <c r="H104" s="107">
        <v>100</v>
      </c>
      <c r="I104" s="107">
        <f t="shared" ref="I104:Q104" si="21">H104</f>
        <v>100</v>
      </c>
      <c r="J104" s="107">
        <f t="shared" si="21"/>
        <v>100</v>
      </c>
      <c r="K104" s="107">
        <f t="shared" si="21"/>
        <v>100</v>
      </c>
      <c r="L104" s="107">
        <f t="shared" si="21"/>
        <v>100</v>
      </c>
      <c r="M104" s="107">
        <f t="shared" si="21"/>
        <v>100</v>
      </c>
      <c r="N104" s="107">
        <f t="shared" si="21"/>
        <v>100</v>
      </c>
      <c r="O104" s="107">
        <f t="shared" si="21"/>
        <v>100</v>
      </c>
      <c r="P104" s="107">
        <f t="shared" si="21"/>
        <v>100</v>
      </c>
      <c r="Q104" s="107">
        <f t="shared" si="21"/>
        <v>100</v>
      </c>
      <c r="R104" s="107">
        <f>Q104</f>
        <v>100</v>
      </c>
      <c r="S104" s="107">
        <f>R104</f>
        <v>100</v>
      </c>
      <c r="T104" s="107">
        <f>S104</f>
        <v>100</v>
      </c>
      <c r="U104" s="107">
        <f>T104</f>
        <v>100</v>
      </c>
    </row>
    <row r="105" spans="1:24" ht="61.5" customHeight="1">
      <c r="A105" s="106"/>
      <c r="B105" s="106" t="s">
        <v>76</v>
      </c>
      <c r="C105" s="107" t="s">
        <v>8</v>
      </c>
      <c r="D105" s="268">
        <f ca="1">'Расходы на ком. услуги'!D9/'Расходы на ком. услуги'!D36</f>
        <v>0.44681244330102082</v>
      </c>
      <c r="E105" s="268">
        <f ca="1">'Расходы на ком. услуги'!E9/'Расходы на ком. услуги'!E36</f>
        <v>0.49118964280702859</v>
      </c>
      <c r="F105" s="268">
        <f ca="1">'Расходы на ком. услуги'!F9/'Расходы на ком. услуги'!F36</f>
        <v>0.41962697318449466</v>
      </c>
      <c r="G105" s="268">
        <f ca="1">'Расходы на ком. услуги'!G9/'Расходы на ком. услуги'!G36</f>
        <v>0.4230889261518383</v>
      </c>
      <c r="H105" s="268">
        <f ca="1">'Расходы на ком. услуги'!H9/'Расходы на ком. услуги'!H36</f>
        <v>0.42227760129972025</v>
      </c>
      <c r="I105" s="268">
        <f ca="1">'Расходы на ком. услуги'!I9/'Расходы на ком. услуги'!I36</f>
        <v>0.46595883660929854</v>
      </c>
      <c r="J105" s="268">
        <f ca="1">'Расходы на ком. услуги'!J9/'Расходы на ком. услуги'!J36</f>
        <v>0.46689418539033928</v>
      </c>
      <c r="K105" s="268">
        <f ca="1">'Расходы на ком. услуги'!K9/'Расходы на ком. услуги'!K36</f>
        <v>0.46868105366700014</v>
      </c>
      <c r="L105" s="268">
        <f ca="1">'Расходы на ком. услуги'!L9/'Расходы на ком. услуги'!L36</f>
        <v>0.46801605478734593</v>
      </c>
      <c r="M105" s="268">
        <f ca="1">'Расходы на ком. услуги'!M9/'Расходы на ком. услуги'!M36</f>
        <v>0.46662454080842203</v>
      </c>
      <c r="N105" s="268">
        <f ca="1">'Расходы на ком. услуги'!N9/'Расходы на ком. услуги'!N36</f>
        <v>0.46499038613966398</v>
      </c>
      <c r="O105" s="268">
        <f ca="1">'Расходы на ком. услуги'!O9/'Расходы на ком. услуги'!O36</f>
        <v>0.46309587435725236</v>
      </c>
      <c r="P105" s="268">
        <f ca="1">'Расходы на ком. услуги'!P9/'Расходы на ком. услуги'!P36</f>
        <v>0.46100905962186639</v>
      </c>
      <c r="Q105" s="268">
        <f ca="1">'Расходы на ком. услуги'!Q9/'Расходы на ком. услуги'!Q36</f>
        <v>0.46160656287977142</v>
      </c>
      <c r="R105" s="268">
        <f ca="1">'Расходы на ком. услуги'!R9/'Расходы на ком. услуги'!R36</f>
        <v>0.4620338104513419</v>
      </c>
      <c r="S105" s="268">
        <f ca="1">'Расходы на ком. услуги'!S9/'Расходы на ком. услуги'!S36</f>
        <v>0.46255125086817334</v>
      </c>
      <c r="T105" s="268">
        <f ca="1">'Расходы на ком. услуги'!T9/'Расходы на ком. услуги'!T36</f>
        <v>0.46271556081529958</v>
      </c>
      <c r="U105" s="202">
        <v>1.2164568220051026</v>
      </c>
    </row>
    <row r="106" spans="1:24" ht="42" customHeight="1">
      <c r="A106" s="220"/>
      <c r="B106" s="106" t="s">
        <v>184</v>
      </c>
      <c r="C106" s="107" t="s">
        <v>267</v>
      </c>
      <c r="D106" s="107">
        <v>4100</v>
      </c>
      <c r="E106" s="107">
        <f>$D$106*E8/$D$8</f>
        <v>4198.3315954118871</v>
      </c>
      <c r="F106" s="107">
        <f t="shared" ref="F106:U106" si="22">$D$106*F8/$D$8</f>
        <v>4296.663190823775</v>
      </c>
      <c r="G106" s="107">
        <f t="shared" si="22"/>
        <v>4394.9947862356621</v>
      </c>
      <c r="H106" s="107">
        <f t="shared" si="22"/>
        <v>4493.3263816475501</v>
      </c>
      <c r="I106" s="107">
        <f t="shared" si="22"/>
        <v>4591.6579770594371</v>
      </c>
      <c r="J106" s="107">
        <f t="shared" si="22"/>
        <v>4689.9895724713251</v>
      </c>
      <c r="K106" s="107">
        <f t="shared" si="22"/>
        <v>4788.3211678832113</v>
      </c>
      <c r="L106" s="107">
        <f t="shared" si="22"/>
        <v>4888.077858880778</v>
      </c>
      <c r="M106" s="107">
        <f t="shared" si="22"/>
        <v>4987.8345498783456</v>
      </c>
      <c r="N106" s="107">
        <f t="shared" si="22"/>
        <v>5087.5912408759114</v>
      </c>
      <c r="O106" s="107">
        <f t="shared" si="22"/>
        <v>5187.347931873478</v>
      </c>
      <c r="P106" s="107">
        <f t="shared" si="22"/>
        <v>5287.1046228710456</v>
      </c>
      <c r="Q106" s="107">
        <f t="shared" si="22"/>
        <v>5386.8613138686114</v>
      </c>
      <c r="R106" s="107">
        <f t="shared" si="22"/>
        <v>5486.6180048661781</v>
      </c>
      <c r="S106" s="107">
        <f t="shared" si="22"/>
        <v>5586.3746958637457</v>
      </c>
      <c r="T106" s="107">
        <f t="shared" si="22"/>
        <v>5686.1313868613115</v>
      </c>
      <c r="U106" s="107">
        <f t="shared" si="22"/>
        <v>5686.1313868613115</v>
      </c>
    </row>
    <row r="107" spans="1:24" ht="16.5" customHeight="1">
      <c r="A107" s="313" t="s">
        <v>86</v>
      </c>
      <c r="B107" s="314"/>
      <c r="C107" s="314"/>
      <c r="D107" s="314"/>
      <c r="E107" s="314"/>
      <c r="F107" s="314"/>
      <c r="G107" s="314"/>
      <c r="H107" s="314"/>
      <c r="I107" s="314"/>
      <c r="J107" s="314"/>
      <c r="K107" s="314"/>
      <c r="L107" s="314"/>
      <c r="M107" s="314"/>
      <c r="N107" s="314"/>
      <c r="O107" s="314"/>
      <c r="P107" s="314"/>
      <c r="Q107" s="314"/>
      <c r="R107" s="314"/>
      <c r="S107" s="314"/>
      <c r="T107" s="314"/>
      <c r="U107" s="315"/>
    </row>
    <row r="108" spans="1:24" ht="39" customHeight="1">
      <c r="A108" s="210"/>
      <c r="B108" s="106" t="s">
        <v>88</v>
      </c>
      <c r="C108" s="107" t="s">
        <v>267</v>
      </c>
      <c r="D108" s="107">
        <f>D106</f>
        <v>4100</v>
      </c>
      <c r="E108" s="107">
        <f t="shared" ref="E108:T108" si="23">E106</f>
        <v>4198.3315954118871</v>
      </c>
      <c r="F108" s="107">
        <f t="shared" si="23"/>
        <v>4296.663190823775</v>
      </c>
      <c r="G108" s="107">
        <f t="shared" si="23"/>
        <v>4394.9947862356621</v>
      </c>
      <c r="H108" s="107">
        <f t="shared" si="23"/>
        <v>4493.3263816475501</v>
      </c>
      <c r="I108" s="107">
        <f t="shared" si="23"/>
        <v>4591.6579770594371</v>
      </c>
      <c r="J108" s="107">
        <f t="shared" si="23"/>
        <v>4689.9895724713251</v>
      </c>
      <c r="K108" s="107">
        <f t="shared" si="23"/>
        <v>4788.3211678832113</v>
      </c>
      <c r="L108" s="107">
        <f t="shared" si="23"/>
        <v>4888.077858880778</v>
      </c>
      <c r="M108" s="107">
        <f t="shared" si="23"/>
        <v>4987.8345498783456</v>
      </c>
      <c r="N108" s="107">
        <f t="shared" si="23"/>
        <v>5087.5912408759114</v>
      </c>
      <c r="O108" s="107">
        <f t="shared" si="23"/>
        <v>5187.347931873478</v>
      </c>
      <c r="P108" s="107">
        <f t="shared" si="23"/>
        <v>5287.1046228710456</v>
      </c>
      <c r="Q108" s="107">
        <f t="shared" si="23"/>
        <v>5386.8613138686114</v>
      </c>
      <c r="R108" s="107">
        <f t="shared" si="23"/>
        <v>5486.6180048661781</v>
      </c>
      <c r="S108" s="107">
        <f t="shared" si="23"/>
        <v>5586.3746958637457</v>
      </c>
      <c r="T108" s="107">
        <f t="shared" si="23"/>
        <v>5686.1313868613115</v>
      </c>
      <c r="U108" s="107">
        <f>T108</f>
        <v>5686.1313868613115</v>
      </c>
      <c r="V108" s="19"/>
    </row>
    <row r="109" spans="1:24" s="20" customFormat="1">
      <c r="A109" s="106"/>
      <c r="B109" s="106" t="s">
        <v>39</v>
      </c>
      <c r="C109" s="107" t="s">
        <v>324</v>
      </c>
      <c r="D109" s="202">
        <f>D108/8.76</f>
        <v>468.03652968036533</v>
      </c>
      <c r="E109" s="202">
        <f t="shared" ref="E109:U109" si="24">E108/8.76</f>
        <v>479.26159764975881</v>
      </c>
      <c r="F109" s="202">
        <f t="shared" si="24"/>
        <v>490.4866656191524</v>
      </c>
      <c r="G109" s="202">
        <f t="shared" si="24"/>
        <v>501.71173358854594</v>
      </c>
      <c r="H109" s="202">
        <f t="shared" si="24"/>
        <v>512.93680155793948</v>
      </c>
      <c r="I109" s="202">
        <f t="shared" si="24"/>
        <v>524.16186952733301</v>
      </c>
      <c r="J109" s="202">
        <f t="shared" si="24"/>
        <v>535.38693749672666</v>
      </c>
      <c r="K109" s="202">
        <f t="shared" si="24"/>
        <v>546.61200546611997</v>
      </c>
      <c r="L109" s="202">
        <f t="shared" si="24"/>
        <v>557.99975557999755</v>
      </c>
      <c r="M109" s="202">
        <f t="shared" si="24"/>
        <v>569.38750569387503</v>
      </c>
      <c r="N109" s="202">
        <f t="shared" si="24"/>
        <v>580.7752558077525</v>
      </c>
      <c r="O109" s="202">
        <f t="shared" si="24"/>
        <v>592.16300592162997</v>
      </c>
      <c r="P109" s="202">
        <f t="shared" si="24"/>
        <v>603.55075603550756</v>
      </c>
      <c r="Q109" s="202">
        <f t="shared" si="24"/>
        <v>614.93850614938492</v>
      </c>
      <c r="R109" s="202">
        <f t="shared" si="24"/>
        <v>626.32625626326239</v>
      </c>
      <c r="S109" s="202">
        <f t="shared" si="24"/>
        <v>637.71400637713998</v>
      </c>
      <c r="T109" s="202">
        <f t="shared" si="24"/>
        <v>649.10175649101734</v>
      </c>
      <c r="U109" s="202">
        <f t="shared" si="24"/>
        <v>649.10175649101734</v>
      </c>
      <c r="V109" s="3"/>
      <c r="W109" s="19"/>
      <c r="X109" s="19"/>
    </row>
    <row r="110" spans="1:24" ht="17.25" customHeight="1">
      <c r="A110" s="106"/>
      <c r="B110" s="106" t="s">
        <v>40</v>
      </c>
      <c r="C110" s="107" t="s">
        <v>183</v>
      </c>
      <c r="D110" s="107"/>
      <c r="E110" s="107">
        <f>E109-$D$109</f>
        <v>11.225067969393479</v>
      </c>
      <c r="F110" s="107">
        <f t="shared" ref="F110:T110" si="25">F109-$D$109</f>
        <v>22.450135938787071</v>
      </c>
      <c r="G110" s="107">
        <f t="shared" si="25"/>
        <v>33.675203908180606</v>
      </c>
      <c r="H110" s="107">
        <f t="shared" si="25"/>
        <v>44.900271877574141</v>
      </c>
      <c r="I110" s="107">
        <f t="shared" si="25"/>
        <v>56.125339846967677</v>
      </c>
      <c r="J110" s="107">
        <f t="shared" si="25"/>
        <v>67.350407816361326</v>
      </c>
      <c r="K110" s="107">
        <f t="shared" si="25"/>
        <v>78.575475785754634</v>
      </c>
      <c r="L110" s="107">
        <f t="shared" si="25"/>
        <v>89.963225899632221</v>
      </c>
      <c r="M110" s="107">
        <f t="shared" si="25"/>
        <v>101.35097601350969</v>
      </c>
      <c r="N110" s="107">
        <f t="shared" si="25"/>
        <v>112.73872612738717</v>
      </c>
      <c r="O110" s="107">
        <f t="shared" si="25"/>
        <v>124.12647624126464</v>
      </c>
      <c r="P110" s="107">
        <f t="shared" si="25"/>
        <v>135.51422635514223</v>
      </c>
      <c r="Q110" s="107">
        <f t="shared" si="25"/>
        <v>146.90197646901959</v>
      </c>
      <c r="R110" s="107">
        <f t="shared" si="25"/>
        <v>158.28972658289706</v>
      </c>
      <c r="S110" s="107">
        <f t="shared" si="25"/>
        <v>169.67747669677465</v>
      </c>
      <c r="T110" s="107">
        <f t="shared" si="25"/>
        <v>181.06522681065201</v>
      </c>
      <c r="U110" s="107">
        <f>U109-$D$109</f>
        <v>181.06522681065201</v>
      </c>
      <c r="V110" s="9"/>
    </row>
    <row r="111" spans="1:24" s="4" customFormat="1" ht="31.5">
      <c r="A111" s="106"/>
      <c r="B111" s="106" t="s">
        <v>41</v>
      </c>
      <c r="C111" s="107" t="s">
        <v>8</v>
      </c>
      <c r="D111" s="107">
        <f>D108/45</f>
        <v>91.111111111111114</v>
      </c>
      <c r="E111" s="107">
        <f>E108/45</f>
        <v>93.296257675819717</v>
      </c>
      <c r="F111" s="107">
        <f>F108/45</f>
        <v>95.481404240528335</v>
      </c>
      <c r="G111" s="107">
        <f>G108/45</f>
        <v>97.666550805236938</v>
      </c>
      <c r="H111" s="107">
        <f>H108/150</f>
        <v>29.955509210983667</v>
      </c>
      <c r="I111" s="107">
        <f t="shared" ref="I111:U111" si="26">I108/150</f>
        <v>30.611053180396247</v>
      </c>
      <c r="J111" s="107">
        <f t="shared" si="26"/>
        <v>31.266597149808835</v>
      </c>
      <c r="K111" s="107">
        <f t="shared" si="26"/>
        <v>31.922141119221408</v>
      </c>
      <c r="L111" s="107">
        <f t="shared" si="26"/>
        <v>32.587185725871855</v>
      </c>
      <c r="M111" s="107">
        <f t="shared" si="26"/>
        <v>33.252230332522302</v>
      </c>
      <c r="N111" s="107">
        <f t="shared" si="26"/>
        <v>33.917274939172742</v>
      </c>
      <c r="O111" s="107">
        <f t="shared" si="26"/>
        <v>34.582319545823189</v>
      </c>
      <c r="P111" s="107">
        <f t="shared" si="26"/>
        <v>35.247364152473637</v>
      </c>
      <c r="Q111" s="107">
        <f t="shared" si="26"/>
        <v>35.912408759124077</v>
      </c>
      <c r="R111" s="107">
        <f t="shared" si="26"/>
        <v>36.577453365774524</v>
      </c>
      <c r="S111" s="107">
        <f t="shared" si="26"/>
        <v>37.242497972424971</v>
      </c>
      <c r="T111" s="107">
        <f t="shared" si="26"/>
        <v>37.907542579075411</v>
      </c>
      <c r="U111" s="107">
        <f t="shared" si="26"/>
        <v>37.907542579075411</v>
      </c>
      <c r="V111" s="9"/>
      <c r="W111" s="9"/>
      <c r="X111" s="9"/>
    </row>
    <row r="112" spans="1:24" s="4" customFormat="1" ht="18.75" customHeight="1">
      <c r="A112" s="313" t="s">
        <v>34</v>
      </c>
      <c r="B112" s="314"/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4"/>
      <c r="N112" s="314"/>
      <c r="O112" s="314"/>
      <c r="P112" s="314"/>
      <c r="Q112" s="314"/>
      <c r="R112" s="314"/>
      <c r="S112" s="314"/>
      <c r="T112" s="314"/>
      <c r="U112" s="315"/>
      <c r="V112" s="9"/>
      <c r="W112" s="9"/>
      <c r="X112" s="9"/>
    </row>
    <row r="113" spans="1:24" s="4" customFormat="1" ht="56.25" customHeight="1">
      <c r="A113" s="210"/>
      <c r="B113" s="106" t="s">
        <v>77</v>
      </c>
      <c r="C113" s="107" t="s">
        <v>8</v>
      </c>
      <c r="D113" s="107">
        <v>100</v>
      </c>
      <c r="E113" s="107">
        <v>100</v>
      </c>
      <c r="F113" s="107">
        <v>100</v>
      </c>
      <c r="G113" s="107">
        <v>100</v>
      </c>
      <c r="H113" s="107">
        <v>100</v>
      </c>
      <c r="I113" s="107">
        <v>100</v>
      </c>
      <c r="J113" s="107">
        <v>100</v>
      </c>
      <c r="K113" s="107">
        <v>100</v>
      </c>
      <c r="L113" s="107">
        <v>100</v>
      </c>
      <c r="M113" s="107">
        <v>100</v>
      </c>
      <c r="N113" s="107">
        <v>100</v>
      </c>
      <c r="O113" s="107">
        <v>100</v>
      </c>
      <c r="P113" s="107">
        <v>100</v>
      </c>
      <c r="Q113" s="107">
        <v>100</v>
      </c>
      <c r="R113" s="107">
        <v>100</v>
      </c>
      <c r="S113" s="107">
        <v>100</v>
      </c>
      <c r="T113" s="107">
        <v>100</v>
      </c>
      <c r="U113" s="107">
        <v>100</v>
      </c>
      <c r="V113" s="9"/>
      <c r="W113" s="9"/>
      <c r="X113" s="9"/>
    </row>
    <row r="114" spans="1:24" s="4" customFormat="1" ht="15.75" customHeight="1">
      <c r="A114" s="313" t="s">
        <v>73</v>
      </c>
      <c r="B114" s="314"/>
      <c r="C114" s="314"/>
      <c r="D114" s="314"/>
      <c r="E114" s="314"/>
      <c r="F114" s="314"/>
      <c r="G114" s="314"/>
      <c r="H114" s="314"/>
      <c r="I114" s="314"/>
      <c r="J114" s="314"/>
      <c r="K114" s="314"/>
      <c r="L114" s="314"/>
      <c r="M114" s="314"/>
      <c r="N114" s="314"/>
      <c r="O114" s="314"/>
      <c r="P114" s="314"/>
      <c r="Q114" s="314"/>
      <c r="R114" s="314"/>
      <c r="S114" s="314"/>
      <c r="T114" s="314"/>
      <c r="U114" s="315"/>
      <c r="V114" s="9"/>
      <c r="W114" s="9"/>
      <c r="X114" s="9"/>
    </row>
    <row r="115" spans="1:24" s="4" customFormat="1" ht="32.25" customHeight="1">
      <c r="A115" s="210"/>
      <c r="B115" s="106" t="s">
        <v>78</v>
      </c>
      <c r="C115" s="107" t="s">
        <v>45</v>
      </c>
      <c r="D115" s="108">
        <v>1E-3</v>
      </c>
      <c r="E115" s="108">
        <v>1E-3</v>
      </c>
      <c r="F115" s="108">
        <v>1E-3</v>
      </c>
      <c r="G115" s="108">
        <v>1E-3</v>
      </c>
      <c r="H115" s="108">
        <v>1E-3</v>
      </c>
      <c r="I115" s="108">
        <v>1E-3</v>
      </c>
      <c r="J115" s="108">
        <v>1E-3</v>
      </c>
      <c r="K115" s="108">
        <v>1E-3</v>
      </c>
      <c r="L115" s="108">
        <v>1E-3</v>
      </c>
      <c r="M115" s="108">
        <v>1E-3</v>
      </c>
      <c r="N115" s="108">
        <v>1E-3</v>
      </c>
      <c r="O115" s="108">
        <v>1E-3</v>
      </c>
      <c r="P115" s="108">
        <v>1E-3</v>
      </c>
      <c r="Q115" s="108">
        <v>1E-3</v>
      </c>
      <c r="R115" s="108">
        <v>1E-3</v>
      </c>
      <c r="S115" s="108">
        <v>1E-3</v>
      </c>
      <c r="T115" s="108">
        <v>1E-3</v>
      </c>
      <c r="U115" s="108">
        <v>1E-3</v>
      </c>
      <c r="V115" s="9"/>
      <c r="W115" s="9"/>
      <c r="X115" s="9"/>
    </row>
    <row r="116" spans="1:24" s="4" customFormat="1" ht="18" customHeight="1">
      <c r="A116" s="106"/>
      <c r="B116" s="106" t="s">
        <v>46</v>
      </c>
      <c r="C116" s="107" t="s">
        <v>8</v>
      </c>
      <c r="D116" s="107">
        <v>57</v>
      </c>
      <c r="E116" s="107">
        <v>57</v>
      </c>
      <c r="F116" s="107">
        <v>57</v>
      </c>
      <c r="G116" s="107">
        <v>57</v>
      </c>
      <c r="H116" s="107">
        <v>12</v>
      </c>
      <c r="I116" s="107">
        <v>12</v>
      </c>
      <c r="J116" s="107">
        <v>12</v>
      </c>
      <c r="K116" s="107">
        <v>12</v>
      </c>
      <c r="L116" s="107">
        <v>12</v>
      </c>
      <c r="M116" s="107">
        <v>12</v>
      </c>
      <c r="N116" s="107">
        <v>12</v>
      </c>
      <c r="O116" s="107">
        <v>12</v>
      </c>
      <c r="P116" s="107">
        <v>12</v>
      </c>
      <c r="Q116" s="107">
        <v>12</v>
      </c>
      <c r="R116" s="107">
        <v>12</v>
      </c>
      <c r="S116" s="107">
        <v>12</v>
      </c>
      <c r="T116" s="107">
        <v>12</v>
      </c>
      <c r="U116" s="107">
        <v>12</v>
      </c>
      <c r="V116" s="9"/>
      <c r="W116" s="9"/>
      <c r="X116" s="9"/>
    </row>
    <row r="117" spans="1:24" s="4" customFormat="1" ht="33" customHeight="1">
      <c r="A117" s="106"/>
      <c r="B117" s="106" t="s">
        <v>47</v>
      </c>
      <c r="C117" s="107" t="s">
        <v>48</v>
      </c>
      <c r="D117" s="206">
        <v>0</v>
      </c>
      <c r="E117" s="206">
        <v>0</v>
      </c>
      <c r="F117" s="206">
        <v>0</v>
      </c>
      <c r="G117" s="206">
        <v>0</v>
      </c>
      <c r="H117" s="206">
        <v>0</v>
      </c>
      <c r="I117" s="206">
        <v>0</v>
      </c>
      <c r="J117" s="206">
        <v>0</v>
      </c>
      <c r="K117" s="206">
        <v>0</v>
      </c>
      <c r="L117" s="206">
        <v>0</v>
      </c>
      <c r="M117" s="206">
        <v>0</v>
      </c>
      <c r="N117" s="206">
        <v>0</v>
      </c>
      <c r="O117" s="206">
        <v>0</v>
      </c>
      <c r="P117" s="206">
        <v>0</v>
      </c>
      <c r="Q117" s="206">
        <v>0</v>
      </c>
      <c r="R117" s="206">
        <v>0</v>
      </c>
      <c r="S117" s="206">
        <v>0</v>
      </c>
      <c r="T117" s="206">
        <v>0</v>
      </c>
      <c r="U117" s="206">
        <v>0</v>
      </c>
      <c r="V117" s="9"/>
      <c r="W117" s="9"/>
      <c r="X117" s="9"/>
    </row>
    <row r="118" spans="1:24" s="4" customFormat="1" ht="15.75" customHeight="1">
      <c r="A118" s="106"/>
      <c r="B118" s="106" t="s">
        <v>50</v>
      </c>
      <c r="C118" s="107" t="s">
        <v>8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0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7">
        <v>0</v>
      </c>
      <c r="V118" s="9"/>
      <c r="W118" s="9"/>
      <c r="X118" s="9"/>
    </row>
    <row r="119" spans="1:24" s="4" customFormat="1" ht="15.75" customHeight="1">
      <c r="A119" s="313" t="s">
        <v>74</v>
      </c>
      <c r="B119" s="314"/>
      <c r="C119" s="314"/>
      <c r="D119" s="314"/>
      <c r="E119" s="314"/>
      <c r="F119" s="314"/>
      <c r="G119" s="314"/>
      <c r="H119" s="314"/>
      <c r="I119" s="314"/>
      <c r="J119" s="314"/>
      <c r="K119" s="314"/>
      <c r="L119" s="314"/>
      <c r="M119" s="314"/>
      <c r="N119" s="314"/>
      <c r="O119" s="314"/>
      <c r="P119" s="314"/>
      <c r="Q119" s="314"/>
      <c r="R119" s="314"/>
      <c r="S119" s="314"/>
      <c r="T119" s="314"/>
      <c r="U119" s="315"/>
      <c r="V119" s="9"/>
      <c r="W119" s="9"/>
      <c r="X119" s="9"/>
    </row>
    <row r="120" spans="1:24" s="4" customFormat="1" ht="31.5">
      <c r="A120" s="210"/>
      <c r="B120" s="106" t="s">
        <v>91</v>
      </c>
      <c r="C120" s="107" t="s">
        <v>8</v>
      </c>
      <c r="D120" s="107">
        <v>0.27</v>
      </c>
      <c r="E120" s="107">
        <v>0.3</v>
      </c>
      <c r="F120" s="107">
        <v>0.33</v>
      </c>
      <c r="G120" s="107">
        <v>0.36</v>
      </c>
      <c r="H120" s="107">
        <v>0.39</v>
      </c>
      <c r="I120" s="107">
        <v>0.42</v>
      </c>
      <c r="J120" s="107">
        <v>0.45</v>
      </c>
      <c r="K120" s="107">
        <v>0.48</v>
      </c>
      <c r="L120" s="107">
        <v>0.51</v>
      </c>
      <c r="M120" s="107">
        <v>0.54</v>
      </c>
      <c r="N120" s="107">
        <v>0.56999999999999995</v>
      </c>
      <c r="O120" s="107">
        <v>0.6</v>
      </c>
      <c r="P120" s="107">
        <v>0.63</v>
      </c>
      <c r="Q120" s="107">
        <v>0.66</v>
      </c>
      <c r="R120" s="107">
        <v>0.69</v>
      </c>
      <c r="S120" s="107">
        <v>0.72</v>
      </c>
      <c r="T120" s="107">
        <v>0.75</v>
      </c>
      <c r="U120" s="107">
        <v>0.78</v>
      </c>
      <c r="V120" s="9"/>
      <c r="W120" s="9"/>
      <c r="X120" s="9"/>
    </row>
    <row r="121" spans="1:24" s="4" customFormat="1">
      <c r="A121" s="210"/>
      <c r="B121" s="106" t="s">
        <v>79</v>
      </c>
      <c r="C121" s="107" t="s">
        <v>311</v>
      </c>
      <c r="D121" s="107">
        <f>D108/D8*1000</f>
        <v>1496.3503649635038</v>
      </c>
      <c r="E121" s="107">
        <f t="shared" ref="E121:U121" si="27">E108/E8*1000</f>
        <v>1496.3503649635036</v>
      </c>
      <c r="F121" s="107">
        <f t="shared" si="27"/>
        <v>1496.3503649635038</v>
      </c>
      <c r="G121" s="107">
        <f t="shared" si="27"/>
        <v>1496.3503649635036</v>
      </c>
      <c r="H121" s="107">
        <f t="shared" si="27"/>
        <v>1496.3503649635038</v>
      </c>
      <c r="I121" s="107">
        <f t="shared" si="27"/>
        <v>1496.3503649635036</v>
      </c>
      <c r="J121" s="107">
        <f t="shared" si="27"/>
        <v>1496.3503649635038</v>
      </c>
      <c r="K121" s="107">
        <f t="shared" si="27"/>
        <v>1496.3503649635036</v>
      </c>
      <c r="L121" s="107">
        <f t="shared" si="27"/>
        <v>1496.3503649635036</v>
      </c>
      <c r="M121" s="107">
        <f t="shared" si="27"/>
        <v>1496.3503649635038</v>
      </c>
      <c r="N121" s="107">
        <f t="shared" si="27"/>
        <v>1496.3503649635036</v>
      </c>
      <c r="O121" s="107">
        <f t="shared" si="27"/>
        <v>1496.3503649635036</v>
      </c>
      <c r="P121" s="107">
        <f t="shared" si="27"/>
        <v>1496.3503649635038</v>
      </c>
      <c r="Q121" s="107">
        <f t="shared" si="27"/>
        <v>1496.3503649635036</v>
      </c>
      <c r="R121" s="107">
        <f t="shared" si="27"/>
        <v>1496.3503649635036</v>
      </c>
      <c r="S121" s="107">
        <f t="shared" si="27"/>
        <v>1496.3503649635038</v>
      </c>
      <c r="T121" s="107">
        <f t="shared" si="27"/>
        <v>1496.3503649635036</v>
      </c>
      <c r="U121" s="107">
        <f t="shared" si="27"/>
        <v>1496.3503649635036</v>
      </c>
      <c r="V121" s="3"/>
      <c r="W121" s="9"/>
      <c r="X121" s="9"/>
    </row>
    <row r="122" spans="1:24" ht="20.25">
      <c r="A122" s="293" t="s">
        <v>92</v>
      </c>
      <c r="B122" s="294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4"/>
      <c r="T122" s="294"/>
      <c r="U122" s="295"/>
      <c r="V122" s="9"/>
    </row>
    <row r="123" spans="1:24" s="4" customFormat="1" ht="15" customHeight="1">
      <c r="A123" s="316" t="s">
        <v>32</v>
      </c>
      <c r="B123" s="317"/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  <c r="M123" s="317"/>
      <c r="N123" s="317"/>
      <c r="O123" s="317"/>
      <c r="P123" s="317"/>
      <c r="Q123" s="317"/>
      <c r="R123" s="317"/>
      <c r="S123" s="317"/>
      <c r="T123" s="317"/>
      <c r="U123" s="318"/>
      <c r="V123" s="9"/>
      <c r="W123" s="9"/>
      <c r="X123" s="9"/>
    </row>
    <row r="124" spans="1:24" s="4" customFormat="1" ht="31.5">
      <c r="A124" s="80"/>
      <c r="B124" s="106" t="s">
        <v>11</v>
      </c>
      <c r="C124" s="99" t="s">
        <v>8</v>
      </c>
      <c r="D124" s="270">
        <f ca="1">'Расходы на ком. услуги'!D31/'Расходы на ком. услуги'!D36</f>
        <v>5.3546418757388498E-3</v>
      </c>
      <c r="E124" s="270">
        <f ca="1">'Расходы на ком. услуги'!E31/'Расходы на ком. услуги'!E36</f>
        <v>5.3419729895813487E-3</v>
      </c>
      <c r="F124" s="270">
        <f ca="1">'Расходы на ком. услуги'!F31/'Расходы на ком. услуги'!F36</f>
        <v>4.6090980843140556E-3</v>
      </c>
      <c r="G124" s="270">
        <f ca="1">'Расходы на ком. услуги'!G31/'Расходы на ком. услуги'!G36</f>
        <v>4.666355613359997E-3</v>
      </c>
      <c r="H124" s="270">
        <f ca="1">'Расходы на ком. услуги'!H31/'Расходы на ком. услуги'!H36</f>
        <v>4.6531831788507024E-3</v>
      </c>
      <c r="I124" s="270">
        <f ca="1">'Расходы на ком. услуги'!I31/'Расходы на ком. услуги'!I36</f>
        <v>5.1346322295251056E-3</v>
      </c>
      <c r="J124" s="270">
        <f ca="1">'Расходы на ком. услуги'!J31/'Расходы на ком. услуги'!J36</f>
        <v>5.1352851440963007E-3</v>
      </c>
      <c r="K124" s="270">
        <f ca="1">'Расходы на ком. услуги'!K31/'Расходы на ком. услуги'!K36</f>
        <v>5.1804462949218968E-3</v>
      </c>
      <c r="L124" s="270">
        <f ca="1">'Расходы на ком. услуги'!L31/'Расходы на ком. услуги'!L36</f>
        <v>5.215070799132691E-3</v>
      </c>
      <c r="M124" s="270">
        <f ca="1">'Расходы на ком. услуги'!M31/'Расходы на ком. услуги'!M36</f>
        <v>5.2689131026512704E-3</v>
      </c>
      <c r="N124" s="270">
        <f ca="1">'Расходы на ком. услуги'!N31/'Расходы на ком. услуги'!N36</f>
        <v>5.3236867721477791E-3</v>
      </c>
      <c r="O124" s="270">
        <f ca="1">'Расходы на ком. услуги'!O31/'Расходы на ком. услуги'!O36</f>
        <v>5.3780937653416898E-3</v>
      </c>
      <c r="P124" s="270">
        <f ca="1">'Расходы на ком. услуги'!P31/'Расходы на ком. услуги'!P36</f>
        <v>5.4361212004956708E-3</v>
      </c>
      <c r="Q124" s="270">
        <f ca="1">'Расходы на ком. услуги'!Q31/'Расходы на ком. услуги'!Q36</f>
        <v>5.5202978105792829E-3</v>
      </c>
      <c r="R124" s="270">
        <f ca="1">'Расходы на ком. услуги'!R31/'Расходы на ком. услуги'!R36</f>
        <v>5.6017535093135775E-3</v>
      </c>
      <c r="S124" s="270">
        <f ca="1">'Расходы на ком. услуги'!S31/'Расходы на ком. услуги'!S36</f>
        <v>5.6804939457371223E-3</v>
      </c>
      <c r="T124" s="270">
        <f ca="1">'Расходы на ком. услуги'!T31/'Расходы на ком. услуги'!T36</f>
        <v>5.7587545041752159E-3</v>
      </c>
      <c r="U124" s="94" t="s">
        <v>235</v>
      </c>
      <c r="V124" s="9"/>
      <c r="W124" s="9"/>
      <c r="X124" s="9"/>
    </row>
    <row r="125" spans="1:24" s="4" customFormat="1">
      <c r="A125" s="80"/>
      <c r="B125" s="313" t="s">
        <v>89</v>
      </c>
      <c r="C125" s="314"/>
      <c r="D125" s="314"/>
      <c r="E125" s="314"/>
      <c r="F125" s="314"/>
      <c r="G125" s="314"/>
      <c r="H125" s="314"/>
      <c r="I125" s="314"/>
      <c r="J125" s="314"/>
      <c r="K125" s="314"/>
      <c r="L125" s="314"/>
      <c r="M125" s="314"/>
      <c r="N125" s="314"/>
      <c r="O125" s="314"/>
      <c r="P125" s="314"/>
      <c r="Q125" s="314"/>
      <c r="R125" s="314"/>
      <c r="S125" s="314"/>
      <c r="T125" s="314"/>
      <c r="U125" s="315"/>
      <c r="V125" s="9"/>
      <c r="W125" s="9"/>
      <c r="X125" s="9"/>
    </row>
    <row r="126" spans="1:24" s="4" customFormat="1" ht="33" customHeight="1">
      <c r="A126" s="80"/>
      <c r="B126" s="106" t="s">
        <v>325</v>
      </c>
      <c r="C126" s="99" t="s">
        <v>207</v>
      </c>
      <c r="D126" s="99">
        <f t="shared" ref="D126:K126" si="28">SUM(D127:D129)</f>
        <v>4.9580000000000002</v>
      </c>
      <c r="E126" s="99">
        <f t="shared" si="28"/>
        <v>6.218</v>
      </c>
      <c r="F126" s="99">
        <f t="shared" si="28"/>
        <v>6.5680000000000005</v>
      </c>
      <c r="G126" s="99">
        <f t="shared" si="28"/>
        <v>6.5680000000000005</v>
      </c>
      <c r="H126" s="99">
        <f t="shared" si="28"/>
        <v>6.5680000000000005</v>
      </c>
      <c r="I126" s="99">
        <f t="shared" si="28"/>
        <v>6.5680000000000005</v>
      </c>
      <c r="J126" s="99">
        <f t="shared" si="28"/>
        <v>6.5680000000000005</v>
      </c>
      <c r="K126" s="99">
        <f t="shared" si="28"/>
        <v>6.5680000000000005</v>
      </c>
      <c r="L126" s="99">
        <f t="shared" ref="L126:Q126" si="29">SUM(L127:L129)</f>
        <v>6.5680000000000005</v>
      </c>
      <c r="M126" s="99">
        <f t="shared" si="29"/>
        <v>6.5680000000000005</v>
      </c>
      <c r="N126" s="99">
        <f t="shared" si="29"/>
        <v>6.5680000000000005</v>
      </c>
      <c r="O126" s="99">
        <f t="shared" si="29"/>
        <v>6.5680000000000005</v>
      </c>
      <c r="P126" s="99">
        <f t="shared" si="29"/>
        <v>6.5680000000000005</v>
      </c>
      <c r="Q126" s="99">
        <f t="shared" si="29"/>
        <v>6.5680000000000005</v>
      </c>
      <c r="R126" s="99">
        <f>SUM(R127:R129)</f>
        <v>6.5680000000000005</v>
      </c>
      <c r="S126" s="99">
        <f>SUM(S127:S129)</f>
        <v>6.5680000000000005</v>
      </c>
      <c r="T126" s="99">
        <f>SUM(T127:T129)</f>
        <v>6.5680000000000005</v>
      </c>
      <c r="U126" s="99">
        <f>SUM(U127:U129)</f>
        <v>6.5680000000000005</v>
      </c>
      <c r="V126" s="9"/>
      <c r="W126" s="9"/>
      <c r="X126" s="9"/>
    </row>
    <row r="127" spans="1:24" s="4" customFormat="1" ht="29.25" customHeight="1">
      <c r="A127" s="80"/>
      <c r="B127" s="106" t="s">
        <v>204</v>
      </c>
      <c r="C127" s="99" t="s">
        <v>207</v>
      </c>
      <c r="D127" s="99">
        <v>2.3180000000000001</v>
      </c>
      <c r="E127" s="99">
        <v>2.3180000000000001</v>
      </c>
      <c r="F127" s="99">
        <v>2.3180000000000001</v>
      </c>
      <c r="G127" s="99">
        <f>F127</f>
        <v>2.3180000000000001</v>
      </c>
      <c r="H127" s="99">
        <f t="shared" ref="H127:U127" si="30">G127</f>
        <v>2.3180000000000001</v>
      </c>
      <c r="I127" s="99">
        <f t="shared" si="30"/>
        <v>2.3180000000000001</v>
      </c>
      <c r="J127" s="99">
        <f t="shared" si="30"/>
        <v>2.3180000000000001</v>
      </c>
      <c r="K127" s="99">
        <f t="shared" si="30"/>
        <v>2.3180000000000001</v>
      </c>
      <c r="L127" s="99">
        <f t="shared" si="30"/>
        <v>2.3180000000000001</v>
      </c>
      <c r="M127" s="99">
        <f t="shared" si="30"/>
        <v>2.3180000000000001</v>
      </c>
      <c r="N127" s="99">
        <f t="shared" si="30"/>
        <v>2.3180000000000001</v>
      </c>
      <c r="O127" s="99">
        <f t="shared" si="30"/>
        <v>2.3180000000000001</v>
      </c>
      <c r="P127" s="99">
        <f t="shared" si="30"/>
        <v>2.3180000000000001</v>
      </c>
      <c r="Q127" s="99">
        <f t="shared" si="30"/>
        <v>2.3180000000000001</v>
      </c>
      <c r="R127" s="99">
        <f t="shared" si="30"/>
        <v>2.3180000000000001</v>
      </c>
      <c r="S127" s="99">
        <f t="shared" si="30"/>
        <v>2.3180000000000001</v>
      </c>
      <c r="T127" s="99">
        <f t="shared" si="30"/>
        <v>2.3180000000000001</v>
      </c>
      <c r="U127" s="99">
        <f t="shared" si="30"/>
        <v>2.3180000000000001</v>
      </c>
      <c r="V127" s="9"/>
      <c r="W127" s="9"/>
      <c r="X127" s="9"/>
    </row>
    <row r="128" spans="1:24" s="4" customFormat="1" ht="33" customHeight="1">
      <c r="A128" s="80"/>
      <c r="B128" s="106" t="s">
        <v>205</v>
      </c>
      <c r="C128" s="99" t="s">
        <v>207</v>
      </c>
      <c r="D128" s="99">
        <v>2.2400000000000002</v>
      </c>
      <c r="E128" s="99">
        <v>3.5</v>
      </c>
      <c r="F128" s="99">
        <v>3.85</v>
      </c>
      <c r="G128" s="99">
        <f t="shared" ref="G128:U129" si="31">F128</f>
        <v>3.85</v>
      </c>
      <c r="H128" s="99">
        <f t="shared" si="31"/>
        <v>3.85</v>
      </c>
      <c r="I128" s="99">
        <f t="shared" si="31"/>
        <v>3.85</v>
      </c>
      <c r="J128" s="99">
        <f t="shared" si="31"/>
        <v>3.85</v>
      </c>
      <c r="K128" s="99">
        <f t="shared" si="31"/>
        <v>3.85</v>
      </c>
      <c r="L128" s="99">
        <f t="shared" si="31"/>
        <v>3.85</v>
      </c>
      <c r="M128" s="99">
        <f t="shared" si="31"/>
        <v>3.85</v>
      </c>
      <c r="N128" s="99">
        <f t="shared" si="31"/>
        <v>3.85</v>
      </c>
      <c r="O128" s="99">
        <f t="shared" si="31"/>
        <v>3.85</v>
      </c>
      <c r="P128" s="99">
        <f t="shared" si="31"/>
        <v>3.85</v>
      </c>
      <c r="Q128" s="99">
        <f t="shared" si="31"/>
        <v>3.85</v>
      </c>
      <c r="R128" s="99">
        <f t="shared" si="31"/>
        <v>3.85</v>
      </c>
      <c r="S128" s="99">
        <f t="shared" si="31"/>
        <v>3.85</v>
      </c>
      <c r="T128" s="99">
        <f t="shared" si="31"/>
        <v>3.85</v>
      </c>
      <c r="U128" s="99">
        <f t="shared" si="31"/>
        <v>3.85</v>
      </c>
      <c r="V128" s="9"/>
      <c r="W128" s="9"/>
      <c r="X128" s="9"/>
    </row>
    <row r="129" spans="1:24" s="4" customFormat="1" ht="27.75" customHeight="1">
      <c r="A129" s="80"/>
      <c r="B129" s="106" t="s">
        <v>206</v>
      </c>
      <c r="C129" s="99" t="s">
        <v>207</v>
      </c>
      <c r="D129" s="99">
        <v>0.4</v>
      </c>
      <c r="E129" s="99">
        <v>0.4</v>
      </c>
      <c r="F129" s="99">
        <v>0.4</v>
      </c>
      <c r="G129" s="99">
        <f t="shared" si="31"/>
        <v>0.4</v>
      </c>
      <c r="H129" s="99">
        <f t="shared" si="31"/>
        <v>0.4</v>
      </c>
      <c r="I129" s="99">
        <f t="shared" si="31"/>
        <v>0.4</v>
      </c>
      <c r="J129" s="99">
        <f t="shared" si="31"/>
        <v>0.4</v>
      </c>
      <c r="K129" s="99">
        <f t="shared" si="31"/>
        <v>0.4</v>
      </c>
      <c r="L129" s="99">
        <f t="shared" si="31"/>
        <v>0.4</v>
      </c>
      <c r="M129" s="99">
        <f t="shared" si="31"/>
        <v>0.4</v>
      </c>
      <c r="N129" s="99">
        <f t="shared" si="31"/>
        <v>0.4</v>
      </c>
      <c r="O129" s="99">
        <f t="shared" si="31"/>
        <v>0.4</v>
      </c>
      <c r="P129" s="99">
        <f t="shared" si="31"/>
        <v>0.4</v>
      </c>
      <c r="Q129" s="99">
        <f t="shared" si="31"/>
        <v>0.4</v>
      </c>
      <c r="R129" s="99">
        <f t="shared" si="31"/>
        <v>0.4</v>
      </c>
      <c r="S129" s="99">
        <f t="shared" si="31"/>
        <v>0.4</v>
      </c>
      <c r="T129" s="99">
        <f t="shared" si="31"/>
        <v>0.4</v>
      </c>
      <c r="U129" s="99">
        <f t="shared" si="31"/>
        <v>0.4</v>
      </c>
      <c r="V129" s="3"/>
      <c r="W129" s="9"/>
      <c r="X129" s="9"/>
    </row>
    <row r="130" spans="1:24">
      <c r="A130" s="86"/>
      <c r="B130" s="313" t="s">
        <v>23</v>
      </c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4"/>
      <c r="P130" s="314"/>
      <c r="Q130" s="314"/>
      <c r="R130" s="314"/>
      <c r="S130" s="314"/>
      <c r="T130" s="314"/>
      <c r="U130" s="315"/>
    </row>
    <row r="131" spans="1:24" ht="47.25">
      <c r="A131" s="80"/>
      <c r="B131" s="106" t="s">
        <v>14</v>
      </c>
      <c r="C131" s="99" t="s">
        <v>7</v>
      </c>
      <c r="D131" s="99">
        <v>24</v>
      </c>
      <c r="E131" s="99">
        <v>24</v>
      </c>
      <c r="F131" s="99">
        <v>24</v>
      </c>
      <c r="G131" s="99">
        <v>24</v>
      </c>
      <c r="H131" s="99">
        <v>24</v>
      </c>
      <c r="I131" s="99">
        <v>24</v>
      </c>
      <c r="J131" s="99">
        <v>24</v>
      </c>
      <c r="K131" s="99">
        <v>24</v>
      </c>
      <c r="L131" s="99">
        <v>24</v>
      </c>
      <c r="M131" s="99">
        <v>24</v>
      </c>
      <c r="N131" s="99">
        <v>24</v>
      </c>
      <c r="O131" s="99">
        <v>24</v>
      </c>
      <c r="P131" s="99">
        <v>24</v>
      </c>
      <c r="Q131" s="99">
        <v>24</v>
      </c>
      <c r="R131" s="99">
        <v>24</v>
      </c>
      <c r="S131" s="99">
        <v>24</v>
      </c>
      <c r="T131" s="99">
        <v>24</v>
      </c>
      <c r="U131" s="99">
        <v>24</v>
      </c>
    </row>
    <row r="132" spans="1:24">
      <c r="A132" s="87"/>
      <c r="B132" s="106" t="s">
        <v>9</v>
      </c>
      <c r="C132" s="99" t="s">
        <v>8</v>
      </c>
      <c r="D132" s="99">
        <v>5</v>
      </c>
      <c r="E132" s="99">
        <v>5</v>
      </c>
      <c r="F132" s="99">
        <v>5</v>
      </c>
      <c r="G132" s="99">
        <v>5</v>
      </c>
      <c r="H132" s="99">
        <v>5</v>
      </c>
      <c r="I132" s="99">
        <v>5</v>
      </c>
      <c r="J132" s="99">
        <v>5</v>
      </c>
      <c r="K132" s="99">
        <v>5</v>
      </c>
      <c r="L132" s="99">
        <v>5</v>
      </c>
      <c r="M132" s="99">
        <v>5</v>
      </c>
      <c r="N132" s="99">
        <v>5</v>
      </c>
      <c r="O132" s="99">
        <v>5</v>
      </c>
      <c r="P132" s="99">
        <v>5</v>
      </c>
      <c r="Q132" s="99">
        <v>5</v>
      </c>
      <c r="R132" s="99">
        <v>5</v>
      </c>
      <c r="S132" s="99">
        <v>5</v>
      </c>
      <c r="T132" s="99">
        <v>5</v>
      </c>
      <c r="U132" s="99">
        <v>5</v>
      </c>
    </row>
    <row r="133" spans="1:24" ht="15.75" customHeight="1">
      <c r="A133" s="86"/>
      <c r="B133" s="313" t="s">
        <v>16</v>
      </c>
      <c r="C133" s="314"/>
      <c r="D133" s="314"/>
      <c r="E133" s="314"/>
      <c r="F133" s="314"/>
      <c r="G133" s="314"/>
      <c r="H133" s="314"/>
      <c r="I133" s="314"/>
      <c r="J133" s="314"/>
      <c r="K133" s="314"/>
      <c r="L133" s="314"/>
      <c r="M133" s="314"/>
      <c r="N133" s="314"/>
      <c r="O133" s="314"/>
      <c r="P133" s="314"/>
      <c r="Q133" s="314"/>
      <c r="R133" s="314"/>
      <c r="S133" s="314"/>
      <c r="T133" s="314"/>
      <c r="U133" s="315"/>
    </row>
    <row r="134" spans="1:24" ht="31.5">
      <c r="A134" s="80"/>
      <c r="B134" s="106" t="s">
        <v>17</v>
      </c>
      <c r="C134" s="99" t="s">
        <v>8</v>
      </c>
      <c r="D134" s="99">
        <f>D136</f>
        <v>60</v>
      </c>
      <c r="E134" s="99">
        <f t="shared" ref="E134:U134" si="32">E136</f>
        <v>70</v>
      </c>
      <c r="F134" s="99">
        <f t="shared" si="32"/>
        <v>80</v>
      </c>
      <c r="G134" s="99">
        <f t="shared" si="32"/>
        <v>90</v>
      </c>
      <c r="H134" s="99">
        <f t="shared" si="32"/>
        <v>100</v>
      </c>
      <c r="I134" s="99">
        <f t="shared" si="32"/>
        <v>100</v>
      </c>
      <c r="J134" s="99">
        <f t="shared" si="32"/>
        <v>100</v>
      </c>
      <c r="K134" s="99">
        <f t="shared" si="32"/>
        <v>100</v>
      </c>
      <c r="L134" s="99">
        <f t="shared" si="32"/>
        <v>100</v>
      </c>
      <c r="M134" s="99">
        <f t="shared" si="32"/>
        <v>100</v>
      </c>
      <c r="N134" s="99">
        <f t="shared" si="32"/>
        <v>100</v>
      </c>
      <c r="O134" s="99">
        <f t="shared" si="32"/>
        <v>100</v>
      </c>
      <c r="P134" s="99">
        <f t="shared" si="32"/>
        <v>100</v>
      </c>
      <c r="Q134" s="99">
        <f t="shared" si="32"/>
        <v>100</v>
      </c>
      <c r="R134" s="99">
        <f t="shared" si="32"/>
        <v>100</v>
      </c>
      <c r="S134" s="99">
        <f t="shared" si="32"/>
        <v>100</v>
      </c>
      <c r="T134" s="99">
        <f t="shared" si="32"/>
        <v>100</v>
      </c>
      <c r="U134" s="99">
        <f t="shared" si="32"/>
        <v>100</v>
      </c>
    </row>
    <row r="135" spans="1:24" ht="15.75" customHeight="1">
      <c r="A135" s="86"/>
      <c r="B135" s="313" t="s">
        <v>38</v>
      </c>
      <c r="C135" s="314"/>
      <c r="D135" s="314"/>
      <c r="E135" s="314"/>
      <c r="F135" s="314"/>
      <c r="G135" s="314"/>
      <c r="H135" s="314"/>
      <c r="I135" s="314"/>
      <c r="J135" s="314"/>
      <c r="K135" s="314"/>
      <c r="L135" s="314"/>
      <c r="M135" s="314"/>
      <c r="N135" s="314"/>
      <c r="O135" s="314"/>
      <c r="P135" s="314"/>
      <c r="Q135" s="314"/>
      <c r="R135" s="314"/>
      <c r="S135" s="314"/>
      <c r="T135" s="314"/>
      <c r="U135" s="315"/>
    </row>
    <row r="136" spans="1:24" ht="83.25" customHeight="1">
      <c r="A136" s="87"/>
      <c r="B136" s="106" t="s">
        <v>80</v>
      </c>
      <c r="C136" s="107" t="s">
        <v>8</v>
      </c>
      <c r="D136" s="107">
        <v>60</v>
      </c>
      <c r="E136" s="107">
        <v>70</v>
      </c>
      <c r="F136" s="107">
        <v>80</v>
      </c>
      <c r="G136" s="107">
        <v>90</v>
      </c>
      <c r="H136" s="107">
        <v>100</v>
      </c>
      <c r="I136" s="107">
        <v>100</v>
      </c>
      <c r="J136" s="107">
        <v>100</v>
      </c>
      <c r="K136" s="107">
        <v>100</v>
      </c>
      <c r="L136" s="107">
        <v>100</v>
      </c>
      <c r="M136" s="107">
        <v>100</v>
      </c>
      <c r="N136" s="107">
        <v>100</v>
      </c>
      <c r="O136" s="107">
        <v>100</v>
      </c>
      <c r="P136" s="107">
        <v>100</v>
      </c>
      <c r="Q136" s="107">
        <v>100</v>
      </c>
      <c r="R136" s="107">
        <v>100</v>
      </c>
      <c r="S136" s="107">
        <v>100</v>
      </c>
      <c r="T136" s="107">
        <v>100</v>
      </c>
      <c r="U136" s="107">
        <v>100</v>
      </c>
    </row>
    <row r="137" spans="1:24" ht="47.25">
      <c r="A137" s="87"/>
      <c r="B137" s="106" t="s">
        <v>81</v>
      </c>
      <c r="C137" s="107" t="s">
        <v>8</v>
      </c>
      <c r="D137" s="107">
        <v>100</v>
      </c>
      <c r="E137" s="107">
        <v>100</v>
      </c>
      <c r="F137" s="107">
        <v>100</v>
      </c>
      <c r="G137" s="107">
        <v>100</v>
      </c>
      <c r="H137" s="107">
        <v>100</v>
      </c>
      <c r="I137" s="107">
        <v>100</v>
      </c>
      <c r="J137" s="107">
        <v>100</v>
      </c>
      <c r="K137" s="107">
        <v>100</v>
      </c>
      <c r="L137" s="107">
        <v>100</v>
      </c>
      <c r="M137" s="107">
        <v>100</v>
      </c>
      <c r="N137" s="107">
        <v>100</v>
      </c>
      <c r="O137" s="107">
        <v>100</v>
      </c>
      <c r="P137" s="107">
        <v>100</v>
      </c>
      <c r="Q137" s="107">
        <v>100</v>
      </c>
      <c r="R137" s="107">
        <v>100</v>
      </c>
      <c r="S137" s="107">
        <v>100</v>
      </c>
      <c r="T137" s="107">
        <v>100</v>
      </c>
      <c r="U137" s="107">
        <v>100</v>
      </c>
    </row>
    <row r="138" spans="1:24" ht="47.25">
      <c r="A138" s="87"/>
      <c r="B138" s="106" t="s">
        <v>82</v>
      </c>
      <c r="C138" s="107" t="s">
        <v>8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07">
        <v>0</v>
      </c>
    </row>
    <row r="139" spans="1:24" ht="78.75">
      <c r="A139" s="87"/>
      <c r="B139" s="106" t="s">
        <v>15</v>
      </c>
      <c r="C139" s="107" t="s">
        <v>8</v>
      </c>
      <c r="D139" s="107" t="s">
        <v>193</v>
      </c>
      <c r="E139" s="107" t="s">
        <v>193</v>
      </c>
      <c r="F139" s="107" t="s">
        <v>193</v>
      </c>
      <c r="G139" s="107" t="s">
        <v>193</v>
      </c>
      <c r="H139" s="107" t="s">
        <v>193</v>
      </c>
      <c r="I139" s="107" t="s">
        <v>193</v>
      </c>
      <c r="J139" s="107" t="s">
        <v>193</v>
      </c>
      <c r="K139" s="107" t="s">
        <v>193</v>
      </c>
      <c r="L139" s="107" t="s">
        <v>193</v>
      </c>
      <c r="M139" s="107" t="s">
        <v>193</v>
      </c>
      <c r="N139" s="107" t="s">
        <v>193</v>
      </c>
      <c r="O139" s="107" t="s">
        <v>193</v>
      </c>
      <c r="P139" s="107" t="s">
        <v>193</v>
      </c>
      <c r="Q139" s="107" t="s">
        <v>193</v>
      </c>
      <c r="R139" s="107" t="s">
        <v>193</v>
      </c>
      <c r="S139" s="107" t="s">
        <v>193</v>
      </c>
      <c r="T139" s="107" t="s">
        <v>193</v>
      </c>
      <c r="U139" s="107" t="s">
        <v>193</v>
      </c>
    </row>
    <row r="140" spans="1:24" ht="15.75" customHeight="1">
      <c r="A140" s="86"/>
      <c r="B140" s="313" t="s">
        <v>83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5"/>
    </row>
    <row r="141" spans="1:24" ht="36" customHeight="1">
      <c r="A141" s="86"/>
      <c r="B141" s="106" t="s">
        <v>208</v>
      </c>
      <c r="C141" s="99" t="s">
        <v>239</v>
      </c>
      <c r="D141" s="221">
        <v>0.26</v>
      </c>
      <c r="E141" s="221">
        <v>0.26</v>
      </c>
      <c r="F141" s="221">
        <v>0.26</v>
      </c>
      <c r="G141" s="221">
        <v>0.26</v>
      </c>
      <c r="H141" s="221">
        <v>0.26</v>
      </c>
      <c r="I141" s="221">
        <v>0.26</v>
      </c>
      <c r="J141" s="221">
        <v>0.26</v>
      </c>
      <c r="K141" s="221">
        <v>0.26</v>
      </c>
      <c r="L141" s="221">
        <v>0.26</v>
      </c>
      <c r="M141" s="221">
        <v>0.26</v>
      </c>
      <c r="N141" s="221">
        <v>0.26</v>
      </c>
      <c r="O141" s="221">
        <v>0.26</v>
      </c>
      <c r="P141" s="221">
        <v>0.26</v>
      </c>
      <c r="Q141" s="221">
        <v>0.26</v>
      </c>
      <c r="R141" s="221">
        <v>0.26</v>
      </c>
      <c r="S141" s="221">
        <v>0.26</v>
      </c>
      <c r="T141" s="221">
        <v>0.26</v>
      </c>
      <c r="U141" s="221">
        <v>0.26</v>
      </c>
    </row>
    <row r="142" spans="1:24" ht="47.25">
      <c r="A142" s="87"/>
      <c r="B142" s="106" t="s">
        <v>84</v>
      </c>
      <c r="C142" s="107" t="s">
        <v>8</v>
      </c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7">
        <v>0</v>
      </c>
    </row>
  </sheetData>
  <mergeCells count="49">
    <mergeCell ref="C65:C66"/>
    <mergeCell ref="A64:U64"/>
    <mergeCell ref="A107:U107"/>
    <mergeCell ref="A112:U112"/>
    <mergeCell ref="B85:U85"/>
    <mergeCell ref="B135:U135"/>
    <mergeCell ref="B140:U140"/>
    <mergeCell ref="A123:U123"/>
    <mergeCell ref="B125:U125"/>
    <mergeCell ref="B130:U130"/>
    <mergeCell ref="B133:U133"/>
    <mergeCell ref="A119:U119"/>
    <mergeCell ref="B71:U71"/>
    <mergeCell ref="B76:U76"/>
    <mergeCell ref="B81:U81"/>
    <mergeCell ref="A103:U103"/>
    <mergeCell ref="A102:U102"/>
    <mergeCell ref="A114:U114"/>
    <mergeCell ref="B88:U88"/>
    <mergeCell ref="B95:U95"/>
    <mergeCell ref="B100:U100"/>
    <mergeCell ref="A1:U1"/>
    <mergeCell ref="A2:U2"/>
    <mergeCell ref="A3:U3"/>
    <mergeCell ref="A4:A5"/>
    <mergeCell ref="B4:B5"/>
    <mergeCell ref="C4:C5"/>
    <mergeCell ref="E4:T4"/>
    <mergeCell ref="U4:U5"/>
    <mergeCell ref="A122:U122"/>
    <mergeCell ref="A63:U63"/>
    <mergeCell ref="A35:U35"/>
    <mergeCell ref="A12:U12"/>
    <mergeCell ref="A46:U46"/>
    <mergeCell ref="A36:U36"/>
    <mergeCell ref="C89:C90"/>
    <mergeCell ref="B87:U87"/>
    <mergeCell ref="B91:U91"/>
    <mergeCell ref="A21:U21"/>
    <mergeCell ref="A50:U50"/>
    <mergeCell ref="A61:U61"/>
    <mergeCell ref="A56:U56"/>
    <mergeCell ref="A41:U41"/>
    <mergeCell ref="B7:U7"/>
    <mergeCell ref="A13:U13"/>
    <mergeCell ref="A18:U18"/>
    <mergeCell ref="A44:U44"/>
    <mergeCell ref="A33:U33"/>
    <mergeCell ref="A25:U25"/>
  </mergeCells>
  <phoneticPr fontId="0" type="noConversion"/>
  <pageMargins left="0.70866141732283472" right="0.54" top="0.74803149606299213" bottom="0.74803149606299213" header="0.31496062992125984" footer="0.31496062992125984"/>
  <pageSetup paperSize="9" scale="64" firstPageNumber="134" fitToHeight="20" orientation="landscape" useFirstPageNumber="1" r:id="rId1"/>
  <headerFooter>
    <oddFooter>&amp;R&amp;"Times New Roman,обычный"&amp;P</oddFooter>
  </headerFooter>
  <rowBreaks count="2" manualBreakCount="2">
    <brk id="45" min="1" max="20" man="1"/>
    <brk id="62" min="1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D57"/>
  <sheetViews>
    <sheetView view="pageBreakPreview" topLeftCell="A43" zoomScale="70" zoomScaleNormal="100" zoomScaleSheetLayoutView="70" workbookViewId="0">
      <selection activeCell="D51" sqref="D51"/>
    </sheetView>
  </sheetViews>
  <sheetFormatPr defaultRowHeight="15"/>
  <cols>
    <col min="1" max="1" width="33.28515625" customWidth="1"/>
    <col min="2" max="2" width="19" customWidth="1"/>
    <col min="3" max="3" width="22.7109375" customWidth="1"/>
    <col min="4" max="4" width="20.28515625" customWidth="1"/>
  </cols>
  <sheetData>
    <row r="1" spans="1:4" ht="16.5" thickBot="1">
      <c r="A1" s="476" t="s">
        <v>217</v>
      </c>
      <c r="B1" s="476" t="s">
        <v>218</v>
      </c>
      <c r="C1" s="122" t="s">
        <v>219</v>
      </c>
      <c r="D1" s="122" t="s">
        <v>220</v>
      </c>
    </row>
    <row r="2" spans="1:4" ht="16.5" thickBot="1">
      <c r="A2" s="477"/>
      <c r="B2" s="477"/>
      <c r="C2" s="123" t="s">
        <v>221</v>
      </c>
      <c r="D2" s="123" t="s">
        <v>391</v>
      </c>
    </row>
    <row r="3" spans="1:4" ht="23.25" customHeight="1" thickBot="1">
      <c r="A3" s="478" t="s">
        <v>222</v>
      </c>
      <c r="B3" s="479"/>
      <c r="C3" s="479"/>
      <c r="D3" s="480"/>
    </row>
    <row r="4" spans="1:4" ht="45" customHeight="1" thickBot="1">
      <c r="A4" s="112" t="s">
        <v>189</v>
      </c>
      <c r="B4" s="113">
        <f>SUM(C4,D4)</f>
        <v>0</v>
      </c>
      <c r="C4" s="247">
        <f ca="1">SUM('Приложение 2 (ЭС)'!G23:N23)</f>
        <v>0</v>
      </c>
      <c r="D4" s="248">
        <f ca="1">SUM('Приложение 2 (ЭС)'!O23:W23)</f>
        <v>0</v>
      </c>
    </row>
    <row r="5" spans="1:4" ht="42" customHeight="1" thickBot="1">
      <c r="A5" s="112" t="s">
        <v>191</v>
      </c>
      <c r="B5" s="113">
        <f t="shared" ref="B5:B10" si="0">SUM(C5:D5)</f>
        <v>7.1550000000000002</v>
      </c>
      <c r="C5" s="251">
        <f ca="1">SUM('Приложение 2 (ЭС)'!G39:N39)</f>
        <v>7.1550000000000002</v>
      </c>
      <c r="D5" s="247">
        <f ca="1">SUM('Приложение 2 (ЭС)'!O39:W39)</f>
        <v>0</v>
      </c>
    </row>
    <row r="6" spans="1:4" ht="69.75" customHeight="1" thickBot="1">
      <c r="A6" s="112" t="s">
        <v>192</v>
      </c>
      <c r="B6" s="113">
        <f t="shared" si="0"/>
        <v>0</v>
      </c>
      <c r="C6" s="248">
        <f ca="1">C7+C8</f>
        <v>0</v>
      </c>
      <c r="D6" s="248">
        <f ca="1">D7+D8</f>
        <v>0</v>
      </c>
    </row>
    <row r="7" spans="1:4" ht="26.25" thickBot="1">
      <c r="A7" s="115" t="s">
        <v>194</v>
      </c>
      <c r="B7" s="249">
        <f t="shared" si="0"/>
        <v>0</v>
      </c>
      <c r="C7" s="247">
        <f ca="1">SUM('Приложение 2 (ЭС)'!G45:N45)</f>
        <v>0</v>
      </c>
      <c r="D7" s="247">
        <f ca="1">SUM('Приложение 2 (ЭС)'!O45:W45)</f>
        <v>0</v>
      </c>
    </row>
    <row r="8" spans="1:4" ht="26.25" thickBot="1">
      <c r="A8" s="115" t="s">
        <v>195</v>
      </c>
      <c r="B8" s="113">
        <f t="shared" si="0"/>
        <v>0</v>
      </c>
      <c r="C8" s="114">
        <f ca="1">SUM('Приложение 2 (ЭС)'!G55:N55)</f>
        <v>0</v>
      </c>
      <c r="D8" s="114">
        <f ca="1">SUM('Приложение 2 (ЭС)'!O55:W55)</f>
        <v>0</v>
      </c>
    </row>
    <row r="9" spans="1:4" ht="58.5" customHeight="1" thickBot="1">
      <c r="A9" s="112" t="s">
        <v>229</v>
      </c>
      <c r="B9" s="113">
        <f t="shared" si="0"/>
        <v>0</v>
      </c>
      <c r="C9" s="248">
        <f ca="1">SUM('Приложение 2 (ЭС)'!G76:N76)</f>
        <v>0</v>
      </c>
      <c r="D9" s="248">
        <f ca="1">SUM('Приложение 2 (ЭС)'!O76:W76)</f>
        <v>0</v>
      </c>
    </row>
    <row r="10" spans="1:4" ht="49.5" customHeight="1" thickBot="1">
      <c r="A10" s="112" t="s">
        <v>223</v>
      </c>
      <c r="B10" s="250">
        <f t="shared" si="0"/>
        <v>7.1550000000000002</v>
      </c>
      <c r="C10" s="251">
        <f>C4+C5+C6+C9</f>
        <v>7.1550000000000002</v>
      </c>
      <c r="D10" s="251">
        <f>D4+D5+D6+D9</f>
        <v>0</v>
      </c>
    </row>
    <row r="11" spans="1:4" ht="23.25" customHeight="1" thickBot="1">
      <c r="A11" s="478" t="s">
        <v>224</v>
      </c>
      <c r="B11" s="479"/>
      <c r="C11" s="479"/>
      <c r="D11" s="480"/>
    </row>
    <row r="12" spans="1:4" ht="26.25" thickBot="1">
      <c r="A12" s="112" t="s">
        <v>189</v>
      </c>
      <c r="B12" s="120">
        <f>SUM(C12:D12)</f>
        <v>0</v>
      </c>
      <c r="C12" s="119">
        <f ca="1">SUM('Приложение 3 (ТС)'!G13:N13)</f>
        <v>0</v>
      </c>
      <c r="D12" s="119">
        <f ca="1">SUM('Приложение 3 (ТС)'!O13:W13)</f>
        <v>0</v>
      </c>
    </row>
    <row r="13" spans="1:4" ht="26.25" thickBot="1">
      <c r="A13" s="112" t="s">
        <v>191</v>
      </c>
      <c r="B13" s="252">
        <f t="shared" ref="B13:B43" si="1">SUM(C13:D13)</f>
        <v>15</v>
      </c>
      <c r="C13" s="253">
        <f ca="1">SUM('Приложение 3 (ТС)'!G24:N24)</f>
        <v>15</v>
      </c>
      <c r="D13" s="119">
        <f ca="1">SUM('Приложение 3 (ТС)'!O24:W24)</f>
        <v>0</v>
      </c>
    </row>
    <row r="14" spans="1:4" ht="64.5" thickBot="1">
      <c r="A14" s="112" t="s">
        <v>192</v>
      </c>
      <c r="B14" s="252">
        <f t="shared" si="1"/>
        <v>7.5</v>
      </c>
      <c r="C14" s="253">
        <f ca="1">C15+C16</f>
        <v>6</v>
      </c>
      <c r="D14" s="253">
        <f ca="1">D15+D16</f>
        <v>1.5</v>
      </c>
    </row>
    <row r="15" spans="1:4" ht="63" customHeight="1" thickBot="1">
      <c r="A15" s="115" t="s">
        <v>197</v>
      </c>
      <c r="B15" s="120">
        <f t="shared" si="1"/>
        <v>0</v>
      </c>
      <c r="C15" s="117">
        <f ca="1">SUM('Приложение 3 (ТС)'!G30:N30)</f>
        <v>0</v>
      </c>
      <c r="D15" s="117">
        <f ca="1">SUM('Приложение 3 (ТС)'!O30:W30)</f>
        <v>0</v>
      </c>
    </row>
    <row r="16" spans="1:4" ht="26.25" thickBot="1">
      <c r="A16" s="115" t="s">
        <v>198</v>
      </c>
      <c r="B16" s="252">
        <f t="shared" si="1"/>
        <v>7.5</v>
      </c>
      <c r="C16" s="253">
        <f ca="1">SUM('Приложение 3 (ТС)'!G40:N40)</f>
        <v>6</v>
      </c>
      <c r="D16" s="253">
        <f ca="1">SUM('Приложение 3 (ТС)'!O40:W40)</f>
        <v>1.5</v>
      </c>
    </row>
    <row r="17" spans="1:4" ht="39" thickBot="1">
      <c r="A17" s="112" t="s">
        <v>229</v>
      </c>
      <c r="B17" s="120">
        <f t="shared" si="1"/>
        <v>0</v>
      </c>
      <c r="C17" s="117">
        <f ca="1">SUM('Приложение 3 (ТС)'!G61:N61)</f>
        <v>0</v>
      </c>
      <c r="D17" s="117">
        <f ca="1">SUM('Приложение 3 (ТС)'!O61:W61)</f>
        <v>0</v>
      </c>
    </row>
    <row r="18" spans="1:4" ht="49.5" customHeight="1" thickBot="1">
      <c r="A18" s="112" t="s">
        <v>374</v>
      </c>
      <c r="B18" s="252">
        <f t="shared" si="1"/>
        <v>22.5</v>
      </c>
      <c r="C18" s="252">
        <f>C12+C13+C14+C17</f>
        <v>21</v>
      </c>
      <c r="D18" s="252">
        <f>D12+D13+D14+D17</f>
        <v>1.5</v>
      </c>
    </row>
    <row r="19" spans="1:4" ht="31.5" customHeight="1" thickBot="1">
      <c r="A19" s="473" t="s">
        <v>227</v>
      </c>
      <c r="B19" s="474"/>
      <c r="C19" s="474"/>
      <c r="D19" s="475"/>
    </row>
    <row r="20" spans="1:4" ht="26.25" thickBot="1">
      <c r="A20" s="112" t="s">
        <v>189</v>
      </c>
      <c r="B20" s="120">
        <f t="shared" si="1"/>
        <v>0</v>
      </c>
      <c r="C20" s="119">
        <f ca="1">SUM('Приложение 4 (ВС)'!G13:N13)</f>
        <v>0</v>
      </c>
      <c r="D20" s="119">
        <f ca="1">SUM('Приложение 4 (ВС)'!O13:W13)</f>
        <v>0</v>
      </c>
    </row>
    <row r="21" spans="1:4" ht="26.25" thickBot="1">
      <c r="A21" s="112" t="s">
        <v>191</v>
      </c>
      <c r="B21" s="252">
        <f t="shared" si="1"/>
        <v>2.5</v>
      </c>
      <c r="C21" s="253">
        <f ca="1">SUM('Приложение 4 (ВС)'!G44:N44)</f>
        <v>2.5</v>
      </c>
      <c r="D21" s="119">
        <f ca="1">SUM('Приложение 4 (ВС)'!O44:W44)</f>
        <v>0</v>
      </c>
    </row>
    <row r="22" spans="1:4" ht="64.5" thickBot="1">
      <c r="A22" s="112" t="s">
        <v>192</v>
      </c>
      <c r="B22" s="252">
        <f t="shared" si="1"/>
        <v>6.0250000000000004</v>
      </c>
      <c r="C22" s="253">
        <f ca="1">C23+C24</f>
        <v>6.0250000000000004</v>
      </c>
      <c r="D22" s="117">
        <f ca="1">D23+D24</f>
        <v>0</v>
      </c>
    </row>
    <row r="23" spans="1:4" ht="26.25" thickBot="1">
      <c r="A23" s="115" t="s">
        <v>200</v>
      </c>
      <c r="B23" s="120">
        <f t="shared" si="1"/>
        <v>0</v>
      </c>
      <c r="C23" s="117">
        <f ca="1">SUM('Приложение 4 (ВС)'!G50:N50)</f>
        <v>0</v>
      </c>
      <c r="D23" s="117">
        <f ca="1">SUM('Приложение 4 (ВС)'!O50:W50)</f>
        <v>0</v>
      </c>
    </row>
    <row r="24" spans="1:4" ht="15.75" thickBot="1">
      <c r="A24" s="115" t="s">
        <v>201</v>
      </c>
      <c r="B24" s="252">
        <f t="shared" si="1"/>
        <v>6.0250000000000004</v>
      </c>
      <c r="C24" s="253">
        <f ca="1">SUM('Приложение 4 (ВС)'!G60:N60)</f>
        <v>6.0250000000000004</v>
      </c>
      <c r="D24" s="117">
        <f ca="1">SUM('Приложение 4 (ВС)'!O60:W60)</f>
        <v>0</v>
      </c>
    </row>
    <row r="25" spans="1:4" ht="39" thickBot="1">
      <c r="A25" s="112" t="s">
        <v>229</v>
      </c>
      <c r="B25" s="252">
        <f t="shared" si="1"/>
        <v>0.25</v>
      </c>
      <c r="C25" s="253">
        <f ca="1">SUM('Приложение 4 (ВС)'!G86:N86)</f>
        <v>0.25</v>
      </c>
      <c r="D25" s="119">
        <f ca="1">SUM('Приложение 4 (ВС)'!O86:W86)</f>
        <v>0</v>
      </c>
    </row>
    <row r="26" spans="1:4" ht="45.75" customHeight="1" thickBot="1">
      <c r="A26" s="112" t="s">
        <v>375</v>
      </c>
      <c r="B26" s="252">
        <f t="shared" si="1"/>
        <v>8.7750000000000004</v>
      </c>
      <c r="C26" s="252">
        <f>C20+C21+C22+C25</f>
        <v>8.7750000000000004</v>
      </c>
      <c r="D26" s="116">
        <f>D20+D21+D22+D25</f>
        <v>0</v>
      </c>
    </row>
    <row r="27" spans="1:4" ht="31.5" customHeight="1" thickBot="1">
      <c r="A27" s="473" t="s">
        <v>228</v>
      </c>
      <c r="B27" s="474"/>
      <c r="C27" s="474"/>
      <c r="D27" s="475"/>
    </row>
    <row r="28" spans="1:4" ht="26.25" thickBot="1">
      <c r="A28" s="112" t="s">
        <v>189</v>
      </c>
      <c r="B28" s="120">
        <f t="shared" si="1"/>
        <v>0</v>
      </c>
      <c r="C28" s="119">
        <f ca="1">SUM('Приложение 5 (ВО)'!G13:N13)</f>
        <v>0</v>
      </c>
      <c r="D28" s="119">
        <f ca="1">SUM('Приложение 5 (ВО)'!O13:W13)</f>
        <v>0</v>
      </c>
    </row>
    <row r="29" spans="1:4" ht="26.25" thickBot="1">
      <c r="A29" s="112" t="s">
        <v>191</v>
      </c>
      <c r="B29" s="252">
        <f t="shared" si="1"/>
        <v>0</v>
      </c>
      <c r="C29" s="253">
        <f ca="1">SUM('Приложение 5 (ВО)'!G24:N24)</f>
        <v>0</v>
      </c>
      <c r="D29" s="119">
        <f ca="1">SUM('Приложение 5 (ВО)'!O24:W24)</f>
        <v>0</v>
      </c>
    </row>
    <row r="30" spans="1:4" ht="64.5" thickBot="1">
      <c r="A30" s="112" t="s">
        <v>192</v>
      </c>
      <c r="B30" s="252">
        <f t="shared" si="1"/>
        <v>5.5250000000000004</v>
      </c>
      <c r="C30" s="253">
        <f ca="1">C31+C32</f>
        <v>5.5250000000000004</v>
      </c>
      <c r="D30" s="117">
        <f ca="1">D31+D32</f>
        <v>0</v>
      </c>
    </row>
    <row r="31" spans="1:4" ht="39" thickBot="1">
      <c r="A31" s="115" t="s">
        <v>202</v>
      </c>
      <c r="B31" s="252">
        <f t="shared" si="1"/>
        <v>1.825</v>
      </c>
      <c r="C31" s="253">
        <f ca="1">SUM('Приложение 5 (ВО)'!G30:N30)</f>
        <v>1.825</v>
      </c>
      <c r="D31" s="117">
        <f ca="1">SUM('Приложение 5 (ВО)'!O30:W30)</f>
        <v>0</v>
      </c>
    </row>
    <row r="32" spans="1:4" ht="51.75" thickBot="1">
      <c r="A32" s="115" t="s">
        <v>203</v>
      </c>
      <c r="B32" s="252">
        <f t="shared" si="1"/>
        <v>3.7</v>
      </c>
      <c r="C32" s="253">
        <f ca="1">SUM('Приложение 5 (ВО)'!G45:N45)</f>
        <v>3.7</v>
      </c>
      <c r="D32" s="117">
        <f ca="1">SUM('Приложение 5 (ВО)'!O45:W45)</f>
        <v>0</v>
      </c>
    </row>
    <row r="33" spans="1:4" ht="39" thickBot="1">
      <c r="A33" s="112" t="s">
        <v>229</v>
      </c>
      <c r="B33" s="120">
        <f t="shared" si="1"/>
        <v>0</v>
      </c>
      <c r="C33" s="119">
        <f ca="1">SUM('Приложение 5 (ВО)'!G66:N66)</f>
        <v>0</v>
      </c>
      <c r="D33" s="119">
        <f ca="1">SUM('Приложение 5 (ВО)'!O66:W66)</f>
        <v>0</v>
      </c>
    </row>
    <row r="34" spans="1:4" ht="47.25" customHeight="1" thickBot="1">
      <c r="A34" s="112" t="s">
        <v>376</v>
      </c>
      <c r="B34" s="252">
        <f t="shared" si="1"/>
        <v>5.5250000000000004</v>
      </c>
      <c r="C34" s="252">
        <f>C28+C29+C30+C33</f>
        <v>5.5250000000000004</v>
      </c>
      <c r="D34" s="254">
        <f>D28+D29+D30+D33</f>
        <v>0</v>
      </c>
    </row>
    <row r="35" spans="1:4" ht="22.5" customHeight="1" thickBot="1">
      <c r="A35" s="473" t="s">
        <v>225</v>
      </c>
      <c r="B35" s="474"/>
      <c r="C35" s="474"/>
      <c r="D35" s="475"/>
    </row>
    <row r="36" spans="1:4" ht="26.25" thickBot="1">
      <c r="A36" s="112" t="s">
        <v>189</v>
      </c>
      <c r="B36" s="252">
        <f t="shared" si="1"/>
        <v>2.9</v>
      </c>
      <c r="C36" s="256">
        <f ca="1">SUM('Приложение 6 (ГС)'!G13:N13)</f>
        <v>2.9</v>
      </c>
      <c r="D36" s="255">
        <f ca="1">SUM('Приложение 6 (ГС)'!O13:W13)</f>
        <v>0</v>
      </c>
    </row>
    <row r="37" spans="1:4" ht="26.25" thickBot="1">
      <c r="A37" s="112" t="s">
        <v>191</v>
      </c>
      <c r="B37" s="120">
        <f t="shared" si="1"/>
        <v>0</v>
      </c>
      <c r="C37" s="255">
        <f ca="1">SUM('Приложение 6 (ГС)'!G24:N24)</f>
        <v>0</v>
      </c>
      <c r="D37" s="255">
        <f ca="1">SUM('Приложение 6 (ГС)'!O24:W24)</f>
        <v>0</v>
      </c>
    </row>
    <row r="38" spans="1:4" ht="64.5" thickBot="1">
      <c r="A38" s="112" t="s">
        <v>192</v>
      </c>
      <c r="B38" s="120">
        <f t="shared" si="1"/>
        <v>0</v>
      </c>
      <c r="C38" s="113">
        <f ca="1">C39+C40+C41</f>
        <v>0</v>
      </c>
      <c r="D38" s="113">
        <f ca="1">D39+D40+D41</f>
        <v>0</v>
      </c>
    </row>
    <row r="39" spans="1:4" ht="47.25" customHeight="1" thickBot="1">
      <c r="A39" s="115" t="s">
        <v>138</v>
      </c>
      <c r="B39" s="119">
        <f t="shared" si="1"/>
        <v>0</v>
      </c>
      <c r="C39" s="119">
        <f ca="1">SUM('Приложение 6 (ГС)'!G30:N30)</f>
        <v>0</v>
      </c>
      <c r="D39" s="119">
        <f ca="1">SUM('Приложение 6 (ГС)'!O30:W30)</f>
        <v>0</v>
      </c>
    </row>
    <row r="40" spans="1:4" ht="48.75" customHeight="1" thickBot="1">
      <c r="A40" s="115" t="s">
        <v>139</v>
      </c>
      <c r="B40" s="119">
        <f t="shared" si="1"/>
        <v>0</v>
      </c>
      <c r="C40" s="119">
        <f ca="1">SUM('Приложение 6 (ГС)'!G40:N40)</f>
        <v>0</v>
      </c>
      <c r="D40" s="119">
        <f ca="1">SUM('Приложение 6 (ГС)'!O40:W40)</f>
        <v>0</v>
      </c>
    </row>
    <row r="41" spans="1:4" ht="48.75" customHeight="1" thickBot="1">
      <c r="A41" s="115" t="s">
        <v>160</v>
      </c>
      <c r="B41" s="119">
        <f>SUM(C41:D41)</f>
        <v>0</v>
      </c>
      <c r="C41" s="119">
        <f ca="1">SUM('Приложение 6 (ГС)'!G50:N50)</f>
        <v>0</v>
      </c>
      <c r="D41" s="119">
        <f ca="1">SUM('Приложение 6 (ГС)'!O50:W50)</f>
        <v>0</v>
      </c>
    </row>
    <row r="42" spans="1:4" ht="45" customHeight="1" thickBot="1">
      <c r="A42" s="112" t="s">
        <v>229</v>
      </c>
      <c r="B42" s="120">
        <f>SUM(C42:D42)</f>
        <v>0</v>
      </c>
      <c r="C42" s="255">
        <f ca="1">SUM('Приложение 6 (ГС)'!G71:N71)</f>
        <v>0</v>
      </c>
      <c r="D42" s="255">
        <f ca="1">SUM('Приложение 6 (ГС)'!O71:W71)</f>
        <v>0</v>
      </c>
    </row>
    <row r="43" spans="1:4" ht="45.75" customHeight="1" thickBot="1">
      <c r="A43" s="112" t="s">
        <v>226</v>
      </c>
      <c r="B43" s="252">
        <f t="shared" si="1"/>
        <v>2.9</v>
      </c>
      <c r="C43" s="256">
        <f>C36+C37+C38+C42</f>
        <v>2.9</v>
      </c>
      <c r="D43" s="113">
        <f>D36+D37+D38+D42</f>
        <v>0</v>
      </c>
    </row>
    <row r="44" spans="1:4" ht="36.75" customHeight="1" thickBot="1">
      <c r="A44" s="473" t="s">
        <v>232</v>
      </c>
      <c r="B44" s="474"/>
      <c r="C44" s="474"/>
      <c r="D44" s="475"/>
    </row>
    <row r="45" spans="1:4" ht="26.25" thickBot="1">
      <c r="A45" s="112" t="s">
        <v>189</v>
      </c>
      <c r="B45" s="120">
        <f t="shared" ref="B45:B57" si="2">SUM(C45:D45)</f>
        <v>0</v>
      </c>
      <c r="C45" s="119">
        <f ca="1">SUM('Приложение 7 (УТБО)'!G13:N13)</f>
        <v>0</v>
      </c>
      <c r="D45" s="119">
        <f ca="1">SUM('Приложение 7 (УТБО)'!O13:W13)</f>
        <v>0</v>
      </c>
    </row>
    <row r="46" spans="1:4" ht="26.25" thickBot="1">
      <c r="A46" s="112" t="s">
        <v>191</v>
      </c>
      <c r="B46" s="120">
        <f t="shared" si="2"/>
        <v>0</v>
      </c>
      <c r="C46" s="117">
        <f ca="1">SUM('Приложение 7 (УТБО)'!G24:N24)</f>
        <v>0</v>
      </c>
      <c r="D46" s="119">
        <f ca="1">SUM('Приложение 7 (УТБО)'!O24:W24)</f>
        <v>0</v>
      </c>
    </row>
    <row r="47" spans="1:4" ht="64.5" thickBot="1">
      <c r="A47" s="112" t="s">
        <v>192</v>
      </c>
      <c r="B47" s="120">
        <f t="shared" si="2"/>
        <v>0</v>
      </c>
      <c r="C47" s="117">
        <f ca="1">SUM('Приложение 7 (УТБО)'!G35:N35)</f>
        <v>0</v>
      </c>
      <c r="D47" s="119">
        <f ca="1">SUM('Приложение 7 (УТБО)'!O35:W35)</f>
        <v>0</v>
      </c>
    </row>
    <row r="48" spans="1:4" ht="39" thickBot="1">
      <c r="A48" s="112" t="s">
        <v>209</v>
      </c>
      <c r="B48" s="120">
        <f t="shared" si="2"/>
        <v>0</v>
      </c>
      <c r="C48" s="119">
        <f ca="1">SUM('Приложение 7 (УТБО)'!G46:N46)</f>
        <v>0</v>
      </c>
      <c r="D48" s="119">
        <f ca="1">SUM('Приложение 7 (УТБО)'!O46:W46)</f>
        <v>0</v>
      </c>
    </row>
    <row r="49" spans="1:4" ht="63" customHeight="1" thickBot="1">
      <c r="A49" s="112" t="s">
        <v>377</v>
      </c>
      <c r="B49" s="120">
        <f t="shared" si="2"/>
        <v>0</v>
      </c>
      <c r="C49" s="254">
        <f>C45+C46+C47+C48</f>
        <v>0</v>
      </c>
      <c r="D49" s="254">
        <f>D45+D46+D47+D48</f>
        <v>0</v>
      </c>
    </row>
    <row r="50" spans="1:4" ht="33" customHeight="1" thickBot="1">
      <c r="A50" s="473" t="s">
        <v>230</v>
      </c>
      <c r="B50" s="474"/>
      <c r="C50" s="474"/>
      <c r="D50" s="475"/>
    </row>
    <row r="51" spans="1:4" ht="26.25" thickBot="1">
      <c r="A51" s="118" t="s">
        <v>211</v>
      </c>
      <c r="B51" s="120">
        <f t="shared" si="2"/>
        <v>0</v>
      </c>
      <c r="C51" s="119">
        <f ca="1">SUM('Приложение 8 (ЭМ)'!G13:N13)</f>
        <v>0</v>
      </c>
      <c r="D51" s="119">
        <f ca="1">SUM('Приложение 8 (ЭМ)'!O13:W13)</f>
        <v>0</v>
      </c>
    </row>
    <row r="52" spans="1:4" ht="26.25" thickBot="1">
      <c r="A52" s="118" t="s">
        <v>212</v>
      </c>
      <c r="B52" s="252">
        <f t="shared" si="2"/>
        <v>0.54</v>
      </c>
      <c r="C52" s="253">
        <f ca="1">SUM('Приложение 8 (ЭМ)'!G24:N24)</f>
        <v>0.54</v>
      </c>
      <c r="D52" s="119">
        <f ca="1">SUM('Приложение 8 (ЭМ)'!O24:W24)</f>
        <v>0</v>
      </c>
    </row>
    <row r="53" spans="1:4" ht="26.25" thickBot="1">
      <c r="A53" s="118" t="s">
        <v>213</v>
      </c>
      <c r="B53" s="120">
        <f t="shared" si="2"/>
        <v>0</v>
      </c>
      <c r="C53" s="119">
        <f ca="1">SUM('Приложение 8 (ЭМ)'!G35:N35)</f>
        <v>0</v>
      </c>
      <c r="D53" s="119">
        <f ca="1">SUM('Приложение 8 (ЭМ)'!O35:W35)</f>
        <v>0</v>
      </c>
    </row>
    <row r="54" spans="1:4" ht="26.25" thickBot="1">
      <c r="A54" s="118" t="s">
        <v>214</v>
      </c>
      <c r="B54" s="120">
        <f t="shared" si="2"/>
        <v>0</v>
      </c>
      <c r="C54" s="119">
        <f ca="1">SUM('Приложение 8 (ЭМ)'!G46:N46)</f>
        <v>0</v>
      </c>
      <c r="D54" s="119">
        <f ca="1">SUM('Приложение 8 (ЭМ)'!O46:W46)</f>
        <v>0</v>
      </c>
    </row>
    <row r="55" spans="1:4" ht="26.25" thickBot="1">
      <c r="A55" s="118" t="s">
        <v>216</v>
      </c>
      <c r="B55" s="120">
        <f t="shared" si="2"/>
        <v>0</v>
      </c>
      <c r="C55" s="119">
        <f ca="1">SUM('Приложение 8 (ЭМ)'!G57:N57)</f>
        <v>0</v>
      </c>
      <c r="D55" s="119">
        <f ca="1">SUM('Приложение 8 (ЭМ)'!O57:W57)</f>
        <v>0</v>
      </c>
    </row>
    <row r="56" spans="1:4" ht="66.75" customHeight="1" thickBot="1">
      <c r="A56" s="118" t="s">
        <v>378</v>
      </c>
      <c r="B56" s="252">
        <f t="shared" si="2"/>
        <v>0.54</v>
      </c>
      <c r="C56" s="252">
        <f>C51+C52+C53+C54+C55</f>
        <v>0.54</v>
      </c>
      <c r="D56" s="120">
        <f>D51+D52+D53+D54+D55</f>
        <v>0</v>
      </c>
    </row>
    <row r="57" spans="1:4" ht="29.25" thickBot="1">
      <c r="A57" s="121" t="s">
        <v>231</v>
      </c>
      <c r="B57" s="257">
        <f t="shared" si="2"/>
        <v>47.394999999999996</v>
      </c>
      <c r="C57" s="257">
        <f>C10+C18+C26+C34+C43+C49+C56</f>
        <v>45.894999999999996</v>
      </c>
      <c r="D57" s="257">
        <f>D10+D18+D26+D34+D43+D49+D56</f>
        <v>1.5</v>
      </c>
    </row>
  </sheetData>
  <mergeCells count="9">
    <mergeCell ref="A44:D44"/>
    <mergeCell ref="A50:D50"/>
    <mergeCell ref="A1:A2"/>
    <mergeCell ref="B1:B2"/>
    <mergeCell ref="A3:D3"/>
    <mergeCell ref="A11:D11"/>
    <mergeCell ref="A35:D35"/>
    <mergeCell ref="A19:D19"/>
    <mergeCell ref="A27:D27"/>
  </mergeCells>
  <phoneticPr fontId="0" type="noConversion"/>
  <pageMargins left="0.7" right="0.7" top="0.75" bottom="0.75" header="0.3" footer="0.3"/>
  <pageSetup paperSize="9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T23"/>
  <sheetViews>
    <sheetView view="pageBreakPreview" topLeftCell="B1" zoomScale="90" zoomScaleNormal="55" zoomScaleSheetLayoutView="90" workbookViewId="0">
      <selection activeCell="C6" sqref="C6"/>
    </sheetView>
  </sheetViews>
  <sheetFormatPr defaultRowHeight="15.75"/>
  <cols>
    <col min="1" max="1" width="37.85546875" style="35" customWidth="1"/>
    <col min="2" max="2" width="24.5703125" style="22" customWidth="1"/>
    <col min="3" max="3" width="12" style="38" customWidth="1"/>
    <col min="4" max="20" width="11.5703125" style="38" customWidth="1"/>
    <col min="21" max="16384" width="9.140625" style="22"/>
  </cols>
  <sheetData>
    <row r="1" spans="1:20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0" ht="32.25" customHeight="1">
      <c r="A2" s="496" t="s">
        <v>291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20" ht="25.5" customHeight="1">
      <c r="A3" s="330" t="s">
        <v>217</v>
      </c>
      <c r="B3" s="391" t="s">
        <v>105</v>
      </c>
      <c r="C3" s="392" t="s">
        <v>106</v>
      </c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</row>
    <row r="4" spans="1:20" s="24" customFormat="1" ht="42" customHeight="1">
      <c r="A4" s="330"/>
      <c r="B4" s="391"/>
      <c r="C4" s="31" t="s">
        <v>196</v>
      </c>
      <c r="D4" s="23">
        <v>2013</v>
      </c>
      <c r="E4" s="23">
        <v>2014</v>
      </c>
      <c r="F4" s="23">
        <v>2015</v>
      </c>
      <c r="G4" s="23">
        <v>2016</v>
      </c>
      <c r="H4" s="23">
        <v>2017</v>
      </c>
      <c r="I4" s="23">
        <v>2018</v>
      </c>
      <c r="J4" s="23">
        <v>2019</v>
      </c>
      <c r="K4" s="23">
        <v>2020</v>
      </c>
      <c r="L4" s="23">
        <v>2021</v>
      </c>
      <c r="M4" s="23">
        <v>2022</v>
      </c>
      <c r="N4" s="23">
        <v>2023</v>
      </c>
      <c r="O4" s="23">
        <v>2024</v>
      </c>
      <c r="P4" s="23">
        <v>2025</v>
      </c>
      <c r="Q4" s="23">
        <v>2026</v>
      </c>
      <c r="R4" s="23">
        <v>2027</v>
      </c>
      <c r="S4" s="23">
        <v>2028</v>
      </c>
      <c r="T4" s="23">
        <v>2029</v>
      </c>
    </row>
    <row r="5" spans="1:20" s="24" customFormat="1">
      <c r="A5" s="63" t="s">
        <v>107</v>
      </c>
      <c r="B5" s="58">
        <v>5</v>
      </c>
      <c r="C5" s="62">
        <v>5</v>
      </c>
      <c r="D5" s="62">
        <v>6</v>
      </c>
      <c r="E5" s="62">
        <v>7</v>
      </c>
      <c r="F5" s="62">
        <v>8</v>
      </c>
      <c r="G5" s="62">
        <v>9</v>
      </c>
      <c r="H5" s="62">
        <v>10</v>
      </c>
      <c r="I5" s="62">
        <v>11</v>
      </c>
      <c r="J5" s="62">
        <v>12</v>
      </c>
      <c r="K5" s="62">
        <v>13</v>
      </c>
      <c r="L5" s="62">
        <v>14</v>
      </c>
      <c r="M5" s="62">
        <v>15</v>
      </c>
      <c r="N5" s="62">
        <v>16</v>
      </c>
      <c r="O5" s="62">
        <v>17</v>
      </c>
      <c r="P5" s="62">
        <v>18</v>
      </c>
      <c r="Q5" s="62">
        <v>19</v>
      </c>
      <c r="R5" s="62">
        <v>20</v>
      </c>
      <c r="S5" s="62">
        <v>21</v>
      </c>
      <c r="T5" s="62">
        <v>22</v>
      </c>
    </row>
    <row r="6" spans="1:20" s="27" customFormat="1" ht="15" customHeight="1">
      <c r="A6" s="386" t="s">
        <v>260</v>
      </c>
      <c r="B6" s="30" t="s">
        <v>110</v>
      </c>
      <c r="C6" s="238">
        <f>SUM(D6:T6)</f>
        <v>47.395000000000003</v>
      </c>
      <c r="D6" s="31">
        <f>SUM(D7:D10)</f>
        <v>0</v>
      </c>
      <c r="E6" s="238">
        <f t="shared" ref="E6:T6" si="0">SUM(E7:E10)</f>
        <v>1.4883333333333333</v>
      </c>
      <c r="F6" s="238">
        <f t="shared" si="0"/>
        <v>4.3050000000000006</v>
      </c>
      <c r="G6" s="238">
        <f t="shared" si="0"/>
        <v>6.06</v>
      </c>
      <c r="H6" s="238">
        <f t="shared" si="0"/>
        <v>7.4041666666666668</v>
      </c>
      <c r="I6" s="238">
        <f t="shared" si="0"/>
        <v>19.887500000000003</v>
      </c>
      <c r="J6" s="238">
        <f t="shared" si="0"/>
        <v>3.5249999999999999</v>
      </c>
      <c r="K6" s="238">
        <f t="shared" si="0"/>
        <v>3.2249999999999996</v>
      </c>
      <c r="L6" s="238">
        <f t="shared" si="0"/>
        <v>1.5</v>
      </c>
      <c r="M6" s="31">
        <f t="shared" si="0"/>
        <v>0</v>
      </c>
      <c r="N6" s="31">
        <f t="shared" si="0"/>
        <v>0</v>
      </c>
      <c r="O6" s="31">
        <f t="shared" si="0"/>
        <v>0</v>
      </c>
      <c r="P6" s="31">
        <f t="shared" si="0"/>
        <v>0</v>
      </c>
      <c r="Q6" s="31">
        <f t="shared" si="0"/>
        <v>0</v>
      </c>
      <c r="R6" s="31">
        <f t="shared" si="0"/>
        <v>0</v>
      </c>
      <c r="S6" s="31">
        <f t="shared" si="0"/>
        <v>0</v>
      </c>
      <c r="T6" s="31">
        <f t="shared" si="0"/>
        <v>0</v>
      </c>
    </row>
    <row r="7" spans="1:20" s="24" customFormat="1">
      <c r="A7" s="386"/>
      <c r="B7" s="28" t="s">
        <v>111</v>
      </c>
      <c r="C7" s="29">
        <f>SUM(D7:T7)</f>
        <v>0</v>
      </c>
      <c r="D7" s="29">
        <f ca="1">Финансирование!D42</f>
        <v>0</v>
      </c>
      <c r="E7" s="29">
        <f ca="1">Финансирование!E42</f>
        <v>0</v>
      </c>
      <c r="F7" s="29">
        <f ca="1">Финансирование!F42</f>
        <v>0</v>
      </c>
      <c r="G7" s="29">
        <f ca="1">Финансирование!G42</f>
        <v>0</v>
      </c>
      <c r="H7" s="29">
        <f ca="1">Финансирование!H42</f>
        <v>0</v>
      </c>
      <c r="I7" s="29">
        <f ca="1">Финансирование!I42</f>
        <v>0</v>
      </c>
      <c r="J7" s="29">
        <f ca="1">Финансирование!J42</f>
        <v>0</v>
      </c>
      <c r="K7" s="29">
        <f ca="1">Финансирование!K42</f>
        <v>0</v>
      </c>
      <c r="L7" s="29">
        <f ca="1">Финансирование!L42</f>
        <v>0</v>
      </c>
      <c r="M7" s="29">
        <f ca="1">Финансирование!M42</f>
        <v>0</v>
      </c>
      <c r="N7" s="29">
        <f ca="1">Финансирование!N42</f>
        <v>0</v>
      </c>
      <c r="O7" s="29">
        <f ca="1">Финансирование!O42</f>
        <v>0</v>
      </c>
      <c r="P7" s="29">
        <f ca="1">Финансирование!P42</f>
        <v>0</v>
      </c>
      <c r="Q7" s="29">
        <f ca="1">Финансирование!Q42</f>
        <v>0</v>
      </c>
      <c r="R7" s="29">
        <f ca="1">Финансирование!R42</f>
        <v>0</v>
      </c>
      <c r="S7" s="29">
        <f ca="1">Финансирование!S42</f>
        <v>0</v>
      </c>
      <c r="T7" s="29">
        <f ca="1">Финансирование!T42</f>
        <v>0</v>
      </c>
    </row>
    <row r="8" spans="1:20" s="24" customFormat="1">
      <c r="A8" s="386"/>
      <c r="B8" s="28" t="s">
        <v>112</v>
      </c>
      <c r="C8" s="239">
        <f>SUM(D8:T8)</f>
        <v>40.148749999999993</v>
      </c>
      <c r="D8" s="29">
        <f ca="1">Финансирование!D43</f>
        <v>0</v>
      </c>
      <c r="E8" s="239">
        <f ca="1">Финансирование!E43</f>
        <v>1.4883333333333333</v>
      </c>
      <c r="F8" s="239">
        <f ca="1">Финансирование!F43</f>
        <v>3.6550000000000002</v>
      </c>
      <c r="G8" s="239">
        <f ca="1">Финансирование!G43</f>
        <v>5.1549999999999994</v>
      </c>
      <c r="H8" s="239">
        <f ca="1">Финансирование!H43</f>
        <v>5.2085416666666671</v>
      </c>
      <c r="I8" s="239">
        <f ca="1">Финансирование!I43</f>
        <v>18.291875000000001</v>
      </c>
      <c r="J8" s="29">
        <f ca="1">Финансирование!J43</f>
        <v>2.4249999999999998</v>
      </c>
      <c r="K8" s="29">
        <f ca="1">Финансирование!K43</f>
        <v>2.4249999999999998</v>
      </c>
      <c r="L8" s="29">
        <f ca="1">Финансирование!L43</f>
        <v>1.5</v>
      </c>
      <c r="M8" s="29">
        <f ca="1">Финансирование!M43</f>
        <v>0</v>
      </c>
      <c r="N8" s="29">
        <f ca="1">Финансирование!N43</f>
        <v>0</v>
      </c>
      <c r="O8" s="29">
        <f ca="1">Финансирование!O43</f>
        <v>0</v>
      </c>
      <c r="P8" s="29">
        <f ca="1">Финансирование!P43</f>
        <v>0</v>
      </c>
      <c r="Q8" s="29">
        <f ca="1">Финансирование!Q43</f>
        <v>0</v>
      </c>
      <c r="R8" s="29">
        <f ca="1">Финансирование!R43</f>
        <v>0</v>
      </c>
      <c r="S8" s="29">
        <f ca="1">Финансирование!S43</f>
        <v>0</v>
      </c>
      <c r="T8" s="29">
        <f ca="1">Финансирование!T43</f>
        <v>0</v>
      </c>
    </row>
    <row r="9" spans="1:20" s="24" customFormat="1">
      <c r="A9" s="386"/>
      <c r="B9" s="28" t="s">
        <v>113</v>
      </c>
      <c r="C9" s="239">
        <f>SUM(D9:T9)</f>
        <v>9.1249999999999998E-2</v>
      </c>
      <c r="D9" s="29">
        <f ca="1">Финансирование!D44</f>
        <v>0</v>
      </c>
      <c r="E9" s="239">
        <f ca="1">Финансирование!E44</f>
        <v>0</v>
      </c>
      <c r="F9" s="239">
        <f ca="1">Финансирование!F44</f>
        <v>0</v>
      </c>
      <c r="G9" s="239">
        <f ca="1">Финансирование!G44</f>
        <v>0</v>
      </c>
      <c r="H9" s="239">
        <f ca="1">Финансирование!H44</f>
        <v>4.5624999999999999E-2</v>
      </c>
      <c r="I9" s="239">
        <f ca="1">Финансирование!I44</f>
        <v>4.5624999999999999E-2</v>
      </c>
      <c r="J9" s="239">
        <f ca="1">Финансирование!J44</f>
        <v>0</v>
      </c>
      <c r="K9" s="239">
        <f ca="1">Финансирование!K44</f>
        <v>0</v>
      </c>
      <c r="L9" s="239">
        <f ca="1">Финансирование!L44</f>
        <v>0</v>
      </c>
      <c r="M9" s="29">
        <f ca="1">Финансирование!M44</f>
        <v>0</v>
      </c>
      <c r="N9" s="29">
        <f ca="1">Финансирование!N44</f>
        <v>0</v>
      </c>
      <c r="O9" s="29">
        <f ca="1">Финансирование!O44</f>
        <v>0</v>
      </c>
      <c r="P9" s="29">
        <f ca="1">Финансирование!P44</f>
        <v>0</v>
      </c>
      <c r="Q9" s="29">
        <f ca="1">Финансирование!Q44</f>
        <v>0</v>
      </c>
      <c r="R9" s="29">
        <f ca="1">Финансирование!R44</f>
        <v>0</v>
      </c>
      <c r="S9" s="29">
        <f ca="1">Финансирование!S44</f>
        <v>0</v>
      </c>
      <c r="T9" s="29">
        <f ca="1">Финансирование!T44</f>
        <v>0</v>
      </c>
    </row>
    <row r="10" spans="1:20" s="24" customFormat="1" ht="33" customHeight="1">
      <c r="A10" s="386"/>
      <c r="B10" s="28" t="s">
        <v>114</v>
      </c>
      <c r="C10" s="239">
        <f>SUM(D10:T10)</f>
        <v>7.1550000000000002</v>
      </c>
      <c r="D10" s="29">
        <f ca="1">Финансирование!D45</f>
        <v>0</v>
      </c>
      <c r="E10" s="29">
        <f ca="1">Финансирование!E45</f>
        <v>0</v>
      </c>
      <c r="F10" s="239">
        <f ca="1">Финансирование!F45</f>
        <v>0.65</v>
      </c>
      <c r="G10" s="239">
        <f ca="1">Финансирование!G45</f>
        <v>0.90500000000000003</v>
      </c>
      <c r="H10" s="239">
        <f ca="1">Финансирование!H45</f>
        <v>2.15</v>
      </c>
      <c r="I10" s="239">
        <f ca="1">Финансирование!I45</f>
        <v>1.55</v>
      </c>
      <c r="J10" s="239">
        <f ca="1">Финансирование!J45</f>
        <v>1.1000000000000001</v>
      </c>
      <c r="K10" s="239">
        <f ca="1">Финансирование!K45</f>
        <v>0.8</v>
      </c>
      <c r="L10" s="239">
        <f ca="1">Финансирование!L45</f>
        <v>0</v>
      </c>
      <c r="M10" s="29">
        <f ca="1">Финансирование!M45</f>
        <v>0</v>
      </c>
      <c r="N10" s="29">
        <f ca="1">Финансирование!N45</f>
        <v>0</v>
      </c>
      <c r="O10" s="29">
        <f ca="1">Финансирование!O45</f>
        <v>0</v>
      </c>
      <c r="P10" s="29">
        <f ca="1">Финансирование!P45</f>
        <v>0</v>
      </c>
      <c r="Q10" s="29">
        <f ca="1">Финансирование!Q45</f>
        <v>0</v>
      </c>
      <c r="R10" s="29">
        <f ca="1">Финансирование!R45</f>
        <v>0</v>
      </c>
      <c r="S10" s="29">
        <f ca="1">Финансирование!S45</f>
        <v>0</v>
      </c>
      <c r="T10" s="29">
        <f ca="1">Финансирование!T45</f>
        <v>0</v>
      </c>
    </row>
    <row r="11" spans="1:20" s="24" customFormat="1" ht="33" customHeight="1" thickBot="1">
      <c r="A11" s="484" t="s">
        <v>297</v>
      </c>
      <c r="B11" s="485"/>
      <c r="C11" s="485"/>
      <c r="D11" s="485"/>
      <c r="E11" s="485"/>
      <c r="F11" s="485"/>
      <c r="G11" s="485"/>
      <c r="H11" s="485"/>
      <c r="I11" s="485"/>
      <c r="J11" s="485"/>
      <c r="K11" s="485"/>
      <c r="L11" s="485"/>
      <c r="M11" s="485"/>
      <c r="N11" s="485"/>
      <c r="O11" s="485"/>
      <c r="P11" s="485"/>
      <c r="Q11" s="485"/>
      <c r="R11" s="485"/>
      <c r="S11" s="485"/>
      <c r="T11" s="485"/>
    </row>
    <row r="12" spans="1:20" s="24" customFormat="1" ht="33" customHeight="1">
      <c r="A12" s="489" t="s">
        <v>217</v>
      </c>
      <c r="B12" s="491" t="s">
        <v>296</v>
      </c>
      <c r="C12" s="493" t="s">
        <v>384</v>
      </c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4"/>
      <c r="S12" s="494"/>
      <c r="T12" s="495"/>
    </row>
    <row r="13" spans="1:20" s="24" customFormat="1" ht="66.75" customHeight="1" thickBot="1">
      <c r="A13" s="490"/>
      <c r="B13" s="492"/>
      <c r="C13" s="184" t="s">
        <v>385</v>
      </c>
      <c r="D13" s="184">
        <v>2013</v>
      </c>
      <c r="E13" s="184">
        <v>2014</v>
      </c>
      <c r="F13" s="184">
        <v>2015</v>
      </c>
      <c r="G13" s="184">
        <v>2016</v>
      </c>
      <c r="H13" s="184">
        <v>2017</v>
      </c>
      <c r="I13" s="184">
        <v>2018</v>
      </c>
      <c r="J13" s="184">
        <v>2019</v>
      </c>
      <c r="K13" s="184">
        <v>2020</v>
      </c>
      <c r="L13" s="184">
        <v>2021</v>
      </c>
      <c r="M13" s="184">
        <v>2022</v>
      </c>
      <c r="N13" s="184">
        <v>2023</v>
      </c>
      <c r="O13" s="184">
        <v>2024</v>
      </c>
      <c r="P13" s="184">
        <v>2025</v>
      </c>
      <c r="Q13" s="184">
        <v>2026</v>
      </c>
      <c r="R13" s="184">
        <v>2027</v>
      </c>
      <c r="S13" s="184">
        <v>2028</v>
      </c>
      <c r="T13" s="184">
        <v>2029</v>
      </c>
    </row>
    <row r="14" spans="1:20" s="27" customFormat="1" ht="22.5" customHeight="1">
      <c r="A14" s="486" t="s">
        <v>294</v>
      </c>
      <c r="B14" s="180" t="s">
        <v>255</v>
      </c>
      <c r="C14" s="181"/>
      <c r="D14" s="181" t="s">
        <v>235</v>
      </c>
      <c r="E14" s="181" t="s">
        <v>235</v>
      </c>
      <c r="F14" s="181" t="s">
        <v>235</v>
      </c>
      <c r="G14" s="181" t="s">
        <v>235</v>
      </c>
      <c r="H14" s="181" t="s">
        <v>235</v>
      </c>
      <c r="I14" s="181" t="s">
        <v>235</v>
      </c>
      <c r="J14" s="181" t="s">
        <v>235</v>
      </c>
      <c r="K14" s="181" t="s">
        <v>235</v>
      </c>
      <c r="L14" s="181" t="s">
        <v>235</v>
      </c>
      <c r="M14" s="181" t="s">
        <v>235</v>
      </c>
      <c r="N14" s="181" t="s">
        <v>235</v>
      </c>
      <c r="O14" s="181" t="s">
        <v>235</v>
      </c>
      <c r="P14" s="181" t="s">
        <v>235</v>
      </c>
      <c r="Q14" s="181" t="s">
        <v>235</v>
      </c>
      <c r="R14" s="181" t="s">
        <v>235</v>
      </c>
      <c r="S14" s="181" t="s">
        <v>235</v>
      </c>
      <c r="T14" s="181" t="s">
        <v>235</v>
      </c>
    </row>
    <row r="15" spans="1:20" s="24" customFormat="1" ht="29.25" customHeight="1">
      <c r="A15" s="487"/>
      <c r="B15" s="28" t="s">
        <v>292</v>
      </c>
      <c r="C15" s="56"/>
      <c r="D15" s="56" t="s">
        <v>235</v>
      </c>
      <c r="E15" s="56" t="s">
        <v>235</v>
      </c>
      <c r="F15" s="56" t="s">
        <v>235</v>
      </c>
      <c r="G15" s="56" t="s">
        <v>235</v>
      </c>
      <c r="H15" s="56" t="s">
        <v>235</v>
      </c>
      <c r="I15" s="56" t="s">
        <v>235</v>
      </c>
      <c r="J15" s="56" t="s">
        <v>235</v>
      </c>
      <c r="K15" s="56" t="s">
        <v>235</v>
      </c>
      <c r="L15" s="56" t="s">
        <v>235</v>
      </c>
      <c r="M15" s="56" t="s">
        <v>235</v>
      </c>
      <c r="N15" s="56" t="s">
        <v>235</v>
      </c>
      <c r="O15" s="56" t="s">
        <v>235</v>
      </c>
      <c r="P15" s="56" t="s">
        <v>235</v>
      </c>
      <c r="Q15" s="56" t="s">
        <v>235</v>
      </c>
      <c r="R15" s="56" t="s">
        <v>235</v>
      </c>
      <c r="S15" s="56" t="s">
        <v>235</v>
      </c>
      <c r="T15" s="56" t="s">
        <v>235</v>
      </c>
    </row>
    <row r="16" spans="1:20" s="24" customFormat="1" ht="23.25" customHeight="1">
      <c r="A16" s="487"/>
      <c r="B16" s="28" t="s">
        <v>293</v>
      </c>
      <c r="C16" s="56"/>
      <c r="D16" s="56" t="s">
        <v>235</v>
      </c>
      <c r="E16" s="56" t="s">
        <v>235</v>
      </c>
      <c r="F16" s="56" t="s">
        <v>235</v>
      </c>
      <c r="G16" s="56" t="s">
        <v>235</v>
      </c>
      <c r="H16" s="56" t="s">
        <v>235</v>
      </c>
      <c r="I16" s="56" t="s">
        <v>235</v>
      </c>
      <c r="J16" s="56" t="s">
        <v>235</v>
      </c>
      <c r="K16" s="56" t="s">
        <v>235</v>
      </c>
      <c r="L16" s="56" t="s">
        <v>235</v>
      </c>
      <c r="M16" s="56" t="s">
        <v>235</v>
      </c>
      <c r="N16" s="56" t="s">
        <v>235</v>
      </c>
      <c r="O16" s="56" t="s">
        <v>235</v>
      </c>
      <c r="P16" s="56" t="s">
        <v>235</v>
      </c>
      <c r="Q16" s="56" t="s">
        <v>235</v>
      </c>
      <c r="R16" s="56" t="s">
        <v>235</v>
      </c>
      <c r="S16" s="56" t="s">
        <v>235</v>
      </c>
      <c r="T16" s="56" t="s">
        <v>235</v>
      </c>
    </row>
    <row r="17" spans="1:20" s="24" customFormat="1" ht="27" customHeight="1">
      <c r="A17" s="487"/>
      <c r="B17" s="28" t="s">
        <v>257</v>
      </c>
      <c r="C17" s="56"/>
      <c r="D17" s="56" t="s">
        <v>235</v>
      </c>
      <c r="E17" s="56" t="s">
        <v>235</v>
      </c>
      <c r="F17" s="56" t="s">
        <v>235</v>
      </c>
      <c r="G17" s="56" t="s">
        <v>235</v>
      </c>
      <c r="H17" s="56" t="s">
        <v>235</v>
      </c>
      <c r="I17" s="56" t="s">
        <v>235</v>
      </c>
      <c r="J17" s="56" t="s">
        <v>235</v>
      </c>
      <c r="K17" s="56" t="s">
        <v>235</v>
      </c>
      <c r="L17" s="56" t="s">
        <v>235</v>
      </c>
      <c r="M17" s="56" t="s">
        <v>235</v>
      </c>
      <c r="N17" s="56" t="s">
        <v>235</v>
      </c>
      <c r="O17" s="56" t="s">
        <v>235</v>
      </c>
      <c r="P17" s="56" t="s">
        <v>235</v>
      </c>
      <c r="Q17" s="56" t="s">
        <v>235</v>
      </c>
      <c r="R17" s="56" t="s">
        <v>235</v>
      </c>
      <c r="S17" s="56" t="s">
        <v>235</v>
      </c>
      <c r="T17" s="56" t="s">
        <v>235</v>
      </c>
    </row>
    <row r="18" spans="1:20" s="24" customFormat="1" ht="24" customHeight="1" thickBot="1">
      <c r="A18" s="488"/>
      <c r="B18" s="182" t="s">
        <v>252</v>
      </c>
      <c r="C18" s="183"/>
      <c r="D18" s="183" t="s">
        <v>235</v>
      </c>
      <c r="E18" s="183" t="s">
        <v>235</v>
      </c>
      <c r="F18" s="183" t="s">
        <v>235</v>
      </c>
      <c r="G18" s="183" t="s">
        <v>235</v>
      </c>
      <c r="H18" s="183" t="s">
        <v>235</v>
      </c>
      <c r="I18" s="183" t="s">
        <v>235</v>
      </c>
      <c r="J18" s="183" t="s">
        <v>235</v>
      </c>
      <c r="K18" s="183" t="s">
        <v>235</v>
      </c>
      <c r="L18" s="183" t="s">
        <v>235</v>
      </c>
      <c r="M18" s="183" t="s">
        <v>235</v>
      </c>
      <c r="N18" s="183" t="s">
        <v>235</v>
      </c>
      <c r="O18" s="183" t="s">
        <v>235</v>
      </c>
      <c r="P18" s="183" t="s">
        <v>235</v>
      </c>
      <c r="Q18" s="183" t="s">
        <v>235</v>
      </c>
      <c r="R18" s="183" t="s">
        <v>235</v>
      </c>
      <c r="S18" s="183" t="s">
        <v>235</v>
      </c>
      <c r="T18" s="183" t="s">
        <v>235</v>
      </c>
    </row>
    <row r="19" spans="1:20" s="24" customFormat="1" ht="25.5" customHeight="1">
      <c r="A19" s="481" t="s">
        <v>295</v>
      </c>
      <c r="B19" s="180" t="s">
        <v>255</v>
      </c>
      <c r="C19" s="181"/>
      <c r="D19" s="181" t="s">
        <v>235</v>
      </c>
      <c r="E19" s="181" t="s">
        <v>235</v>
      </c>
      <c r="F19" s="181" t="s">
        <v>235</v>
      </c>
      <c r="G19" s="181" t="s">
        <v>235</v>
      </c>
      <c r="H19" s="181" t="s">
        <v>235</v>
      </c>
      <c r="I19" s="181" t="s">
        <v>235</v>
      </c>
      <c r="J19" s="181" t="s">
        <v>235</v>
      </c>
      <c r="K19" s="181" t="s">
        <v>235</v>
      </c>
      <c r="L19" s="181" t="s">
        <v>235</v>
      </c>
      <c r="M19" s="181" t="s">
        <v>235</v>
      </c>
      <c r="N19" s="181" t="s">
        <v>235</v>
      </c>
      <c r="O19" s="181" t="s">
        <v>235</v>
      </c>
      <c r="P19" s="181" t="s">
        <v>235</v>
      </c>
      <c r="Q19" s="181" t="s">
        <v>235</v>
      </c>
      <c r="R19" s="181" t="s">
        <v>235</v>
      </c>
      <c r="S19" s="181" t="s">
        <v>235</v>
      </c>
      <c r="T19" s="181" t="s">
        <v>235</v>
      </c>
    </row>
    <row r="20" spans="1:20" s="27" customFormat="1" ht="25.5" customHeight="1">
      <c r="A20" s="482"/>
      <c r="B20" s="28" t="s">
        <v>292</v>
      </c>
      <c r="C20" s="56"/>
      <c r="D20" s="56" t="s">
        <v>235</v>
      </c>
      <c r="E20" s="56" t="s">
        <v>235</v>
      </c>
      <c r="F20" s="56" t="s">
        <v>235</v>
      </c>
      <c r="G20" s="56" t="s">
        <v>235</v>
      </c>
      <c r="H20" s="56" t="s">
        <v>235</v>
      </c>
      <c r="I20" s="56" t="s">
        <v>235</v>
      </c>
      <c r="J20" s="56" t="s">
        <v>235</v>
      </c>
      <c r="K20" s="56" t="s">
        <v>235</v>
      </c>
      <c r="L20" s="56" t="s">
        <v>235</v>
      </c>
      <c r="M20" s="56" t="s">
        <v>235</v>
      </c>
      <c r="N20" s="56" t="s">
        <v>235</v>
      </c>
      <c r="O20" s="56" t="s">
        <v>235</v>
      </c>
      <c r="P20" s="56" t="s">
        <v>235</v>
      </c>
      <c r="Q20" s="56" t="s">
        <v>235</v>
      </c>
      <c r="R20" s="56" t="s">
        <v>235</v>
      </c>
      <c r="S20" s="56" t="s">
        <v>235</v>
      </c>
      <c r="T20" s="56" t="s">
        <v>235</v>
      </c>
    </row>
    <row r="21" spans="1:20" s="24" customFormat="1" ht="27" customHeight="1">
      <c r="A21" s="482"/>
      <c r="B21" s="28" t="s">
        <v>293</v>
      </c>
      <c r="C21" s="56"/>
      <c r="D21" s="56" t="s">
        <v>235</v>
      </c>
      <c r="E21" s="56" t="s">
        <v>235</v>
      </c>
      <c r="F21" s="56" t="s">
        <v>235</v>
      </c>
      <c r="G21" s="56" t="s">
        <v>235</v>
      </c>
      <c r="H21" s="56" t="s">
        <v>235</v>
      </c>
      <c r="I21" s="56" t="s">
        <v>235</v>
      </c>
      <c r="J21" s="56" t="s">
        <v>235</v>
      </c>
      <c r="K21" s="56" t="s">
        <v>235</v>
      </c>
      <c r="L21" s="56" t="s">
        <v>235</v>
      </c>
      <c r="M21" s="56" t="s">
        <v>235</v>
      </c>
      <c r="N21" s="56" t="s">
        <v>235</v>
      </c>
      <c r="O21" s="56" t="s">
        <v>235</v>
      </c>
      <c r="P21" s="56" t="s">
        <v>235</v>
      </c>
      <c r="Q21" s="56" t="s">
        <v>235</v>
      </c>
      <c r="R21" s="56" t="s">
        <v>235</v>
      </c>
      <c r="S21" s="56" t="s">
        <v>235</v>
      </c>
      <c r="T21" s="56" t="s">
        <v>235</v>
      </c>
    </row>
    <row r="22" spans="1:20" s="24" customFormat="1" ht="21.75" customHeight="1">
      <c r="A22" s="482"/>
      <c r="B22" s="28" t="s">
        <v>257</v>
      </c>
      <c r="C22" s="56"/>
      <c r="D22" s="56" t="s">
        <v>235</v>
      </c>
      <c r="E22" s="56" t="s">
        <v>235</v>
      </c>
      <c r="F22" s="56" t="s">
        <v>235</v>
      </c>
      <c r="G22" s="56" t="s">
        <v>235</v>
      </c>
      <c r="H22" s="56" t="s">
        <v>235</v>
      </c>
      <c r="I22" s="56" t="s">
        <v>235</v>
      </c>
      <c r="J22" s="56" t="s">
        <v>235</v>
      </c>
      <c r="K22" s="56" t="s">
        <v>235</v>
      </c>
      <c r="L22" s="56" t="s">
        <v>235</v>
      </c>
      <c r="M22" s="56" t="s">
        <v>235</v>
      </c>
      <c r="N22" s="56" t="s">
        <v>235</v>
      </c>
      <c r="O22" s="56" t="s">
        <v>235</v>
      </c>
      <c r="P22" s="56" t="s">
        <v>235</v>
      </c>
      <c r="Q22" s="56" t="s">
        <v>235</v>
      </c>
      <c r="R22" s="56" t="s">
        <v>235</v>
      </c>
      <c r="S22" s="56" t="s">
        <v>235</v>
      </c>
      <c r="T22" s="56" t="s">
        <v>235</v>
      </c>
    </row>
    <row r="23" spans="1:20" s="24" customFormat="1" ht="27" customHeight="1" thickBot="1">
      <c r="A23" s="483"/>
      <c r="B23" s="182" t="s">
        <v>252</v>
      </c>
      <c r="C23" s="183"/>
      <c r="D23" s="183" t="s">
        <v>235</v>
      </c>
      <c r="E23" s="183" t="s">
        <v>235</v>
      </c>
      <c r="F23" s="183" t="s">
        <v>235</v>
      </c>
      <c r="G23" s="183" t="s">
        <v>235</v>
      </c>
      <c r="H23" s="183" t="s">
        <v>235</v>
      </c>
      <c r="I23" s="183" t="s">
        <v>235</v>
      </c>
      <c r="J23" s="183" t="s">
        <v>235</v>
      </c>
      <c r="K23" s="183" t="s">
        <v>235</v>
      </c>
      <c r="L23" s="183" t="s">
        <v>235</v>
      </c>
      <c r="M23" s="183" t="s">
        <v>235</v>
      </c>
      <c r="N23" s="183" t="s">
        <v>235</v>
      </c>
      <c r="O23" s="183" t="s">
        <v>235</v>
      </c>
      <c r="P23" s="183" t="s">
        <v>235</v>
      </c>
      <c r="Q23" s="183" t="s">
        <v>235</v>
      </c>
      <c r="R23" s="183" t="s">
        <v>235</v>
      </c>
      <c r="S23" s="183" t="s">
        <v>235</v>
      </c>
      <c r="T23" s="183" t="s">
        <v>235</v>
      </c>
    </row>
  </sheetData>
  <mergeCells count="12">
    <mergeCell ref="A1:T1"/>
    <mergeCell ref="A2:T2"/>
    <mergeCell ref="A3:A4"/>
    <mergeCell ref="B3:B4"/>
    <mergeCell ref="C3:T3"/>
    <mergeCell ref="A19:A23"/>
    <mergeCell ref="A6:A10"/>
    <mergeCell ref="A11:T11"/>
    <mergeCell ref="A14:A18"/>
    <mergeCell ref="A12:A13"/>
    <mergeCell ref="B12:B13"/>
    <mergeCell ref="C12:T12"/>
  </mergeCells>
  <phoneticPr fontId="0" type="noConversion"/>
  <conditionalFormatting sqref="A1:A3 A5:A14 B1:T23">
    <cfRule type="cellIs" dxfId="1" priority="7" stopIfTrue="1" operator="equal">
      <formula>0</formula>
    </cfRule>
  </conditionalFormatting>
  <pageMargins left="0.7" right="0.7" top="0.75" bottom="0.75" header="0.3" footer="0.3"/>
  <pageSetup paperSize="9" scale="35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W71"/>
  <sheetViews>
    <sheetView tabSelected="1" view="pageBreakPreview" topLeftCell="A4" zoomScale="55" zoomScaleNormal="55" zoomScaleSheetLayoutView="55" workbookViewId="0">
      <selection activeCell="H24" sqref="H24"/>
    </sheetView>
  </sheetViews>
  <sheetFormatPr defaultRowHeight="15.75"/>
  <cols>
    <col min="1" max="1" width="37.85546875" style="35" customWidth="1"/>
    <col min="2" max="2" width="24.5703125" style="22" customWidth="1"/>
    <col min="3" max="3" width="12" style="38" customWidth="1"/>
    <col min="4" max="4" width="11.5703125" style="38" hidden="1" customWidth="1"/>
    <col min="5" max="13" width="11.5703125" style="38" customWidth="1"/>
    <col min="14" max="20" width="11.5703125" style="38" hidden="1" customWidth="1"/>
    <col min="21" max="16384" width="9.140625" style="22"/>
  </cols>
  <sheetData>
    <row r="1" spans="1:20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0" ht="32.25" customHeight="1">
      <c r="A2" s="496" t="s">
        <v>283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</row>
    <row r="3" spans="1:20" ht="25.5" customHeight="1">
      <c r="A3" s="330" t="s">
        <v>217</v>
      </c>
      <c r="B3" s="391" t="s">
        <v>105</v>
      </c>
      <c r="C3" s="392" t="s">
        <v>106</v>
      </c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</row>
    <row r="4" spans="1:20" s="24" customFormat="1" ht="42" customHeight="1">
      <c r="A4" s="330"/>
      <c r="B4" s="391"/>
      <c r="C4" s="31" t="s">
        <v>196</v>
      </c>
      <c r="D4" s="23">
        <v>2013</v>
      </c>
      <c r="E4" s="23">
        <v>2014</v>
      </c>
      <c r="F4" s="23">
        <v>2015</v>
      </c>
      <c r="G4" s="23">
        <v>2016</v>
      </c>
      <c r="H4" s="23">
        <v>2017</v>
      </c>
      <c r="I4" s="23">
        <v>2018</v>
      </c>
      <c r="J4" s="23">
        <v>2019</v>
      </c>
      <c r="K4" s="23">
        <v>2020</v>
      </c>
      <c r="L4" s="23">
        <v>2021</v>
      </c>
      <c r="M4" s="23">
        <v>2022</v>
      </c>
      <c r="N4" s="23">
        <v>2023</v>
      </c>
      <c r="O4" s="23">
        <v>2024</v>
      </c>
      <c r="P4" s="23">
        <v>2025</v>
      </c>
      <c r="Q4" s="23">
        <v>2026</v>
      </c>
      <c r="R4" s="23">
        <v>2027</v>
      </c>
      <c r="S4" s="23">
        <v>2028</v>
      </c>
      <c r="T4" s="23">
        <v>2029</v>
      </c>
    </row>
    <row r="5" spans="1:20" s="24" customFormat="1">
      <c r="A5" s="63" t="s">
        <v>107</v>
      </c>
      <c r="B5" s="58">
        <v>5</v>
      </c>
      <c r="C5" s="62">
        <v>5</v>
      </c>
      <c r="D5" s="62">
        <v>6</v>
      </c>
      <c r="E5" s="62">
        <v>7</v>
      </c>
      <c r="F5" s="62">
        <v>8</v>
      </c>
      <c r="G5" s="62">
        <v>9</v>
      </c>
      <c r="H5" s="62">
        <v>10</v>
      </c>
      <c r="I5" s="62">
        <v>11</v>
      </c>
      <c r="J5" s="62">
        <v>12</v>
      </c>
      <c r="K5" s="62">
        <v>13</v>
      </c>
      <c r="L5" s="62">
        <v>14</v>
      </c>
      <c r="M5" s="62">
        <v>15</v>
      </c>
      <c r="N5" s="62">
        <v>16</v>
      </c>
      <c r="O5" s="62">
        <v>17</v>
      </c>
      <c r="P5" s="62">
        <v>18</v>
      </c>
      <c r="Q5" s="62">
        <v>19</v>
      </c>
      <c r="R5" s="62">
        <v>20</v>
      </c>
      <c r="S5" s="62">
        <v>21</v>
      </c>
      <c r="T5" s="62">
        <v>22</v>
      </c>
    </row>
    <row r="6" spans="1:20" s="27" customFormat="1" ht="15" customHeight="1">
      <c r="A6" s="336" t="s">
        <v>222</v>
      </c>
      <c r="B6" s="25" t="s">
        <v>110</v>
      </c>
      <c r="C6" s="237">
        <f t="shared" ref="C6:C22" si="0">SUM(D6:T6)</f>
        <v>7.1550000000000002</v>
      </c>
      <c r="D6" s="26">
        <f>SUM(D7:D10)</f>
        <v>0</v>
      </c>
      <c r="E6" s="26">
        <f t="shared" ref="E6:T6" si="1">SUM(E7:E10)</f>
        <v>0</v>
      </c>
      <c r="F6" s="237">
        <f t="shared" si="1"/>
        <v>0.65</v>
      </c>
      <c r="G6" s="237">
        <f t="shared" si="1"/>
        <v>0.90500000000000003</v>
      </c>
      <c r="H6" s="237">
        <f t="shared" si="1"/>
        <v>2.15</v>
      </c>
      <c r="I6" s="237">
        <f t="shared" si="1"/>
        <v>1.55</v>
      </c>
      <c r="J6" s="237">
        <f t="shared" si="1"/>
        <v>1.1000000000000001</v>
      </c>
      <c r="K6" s="237">
        <f t="shared" si="1"/>
        <v>0.8</v>
      </c>
      <c r="L6" s="26">
        <f t="shared" si="1"/>
        <v>0</v>
      </c>
      <c r="M6" s="26">
        <f t="shared" si="1"/>
        <v>0</v>
      </c>
      <c r="N6" s="26">
        <f t="shared" si="1"/>
        <v>0</v>
      </c>
      <c r="O6" s="26">
        <f t="shared" si="1"/>
        <v>0</v>
      </c>
      <c r="P6" s="26">
        <f t="shared" si="1"/>
        <v>0</v>
      </c>
      <c r="Q6" s="26">
        <f t="shared" si="1"/>
        <v>0</v>
      </c>
      <c r="R6" s="26">
        <f t="shared" si="1"/>
        <v>0</v>
      </c>
      <c r="S6" s="26">
        <f t="shared" si="1"/>
        <v>0</v>
      </c>
      <c r="T6" s="26">
        <f t="shared" si="1"/>
        <v>0</v>
      </c>
    </row>
    <row r="7" spans="1:20" s="24" customFormat="1">
      <c r="A7" s="339"/>
      <c r="B7" s="30" t="s">
        <v>111</v>
      </c>
      <c r="C7" s="31">
        <f t="shared" si="0"/>
        <v>0</v>
      </c>
      <c r="D7" s="31">
        <f ca="1">'Приложение 2 (ЭС)'!G82</f>
        <v>0</v>
      </c>
      <c r="E7" s="31">
        <f ca="1">'Приложение 2 (ЭС)'!H82</f>
        <v>0</v>
      </c>
      <c r="F7" s="31">
        <f ca="1">'Приложение 2 (ЭС)'!I82</f>
        <v>0</v>
      </c>
      <c r="G7" s="31">
        <f ca="1">'Приложение 2 (ЭС)'!J82</f>
        <v>0</v>
      </c>
      <c r="H7" s="31">
        <f ca="1">'Приложение 2 (ЭС)'!K82</f>
        <v>0</v>
      </c>
      <c r="I7" s="31">
        <f ca="1">'Приложение 2 (ЭС)'!L82</f>
        <v>0</v>
      </c>
      <c r="J7" s="31">
        <f ca="1">'Приложение 2 (ЭС)'!M82</f>
        <v>0</v>
      </c>
      <c r="K7" s="31">
        <f ca="1">'Приложение 2 (ЭС)'!N82</f>
        <v>0</v>
      </c>
      <c r="L7" s="31">
        <f ca="1">'Приложение 2 (ЭС)'!O82</f>
        <v>0</v>
      </c>
      <c r="M7" s="31">
        <f ca="1">'Приложение 2 (ЭС)'!P82</f>
        <v>0</v>
      </c>
      <c r="N7" s="31">
        <f ca="1">'Приложение 2 (ЭС)'!Q82</f>
        <v>0</v>
      </c>
      <c r="O7" s="31">
        <f ca="1">'Приложение 2 (ЭС)'!R82</f>
        <v>0</v>
      </c>
      <c r="P7" s="31">
        <f ca="1">'Приложение 2 (ЭС)'!S82</f>
        <v>0</v>
      </c>
      <c r="Q7" s="31">
        <f ca="1">'Приложение 2 (ЭС)'!T82</f>
        <v>0</v>
      </c>
      <c r="R7" s="31">
        <f ca="1">'Приложение 2 (ЭС)'!U82</f>
        <v>0</v>
      </c>
      <c r="S7" s="31">
        <f ca="1">'Приложение 2 (ЭС)'!V82</f>
        <v>0</v>
      </c>
      <c r="T7" s="31">
        <f ca="1">'Приложение 2 (ЭС)'!W82</f>
        <v>0</v>
      </c>
    </row>
    <row r="8" spans="1:20" s="24" customFormat="1">
      <c r="A8" s="339"/>
      <c r="B8" s="30" t="s">
        <v>112</v>
      </c>
      <c r="C8" s="31">
        <f t="shared" si="0"/>
        <v>0</v>
      </c>
      <c r="D8" s="31">
        <f ca="1">'Приложение 2 (ЭС)'!G83</f>
        <v>0</v>
      </c>
      <c r="E8" s="31">
        <f ca="1">'Приложение 2 (ЭС)'!H83</f>
        <v>0</v>
      </c>
      <c r="F8" s="31">
        <f ca="1">'Приложение 2 (ЭС)'!I83</f>
        <v>0</v>
      </c>
      <c r="G8" s="31">
        <f ca="1">'Приложение 2 (ЭС)'!J83</f>
        <v>0</v>
      </c>
      <c r="H8" s="31">
        <f ca="1">'Приложение 2 (ЭС)'!K83</f>
        <v>0</v>
      </c>
      <c r="I8" s="31">
        <f ca="1">'Приложение 2 (ЭС)'!L83</f>
        <v>0</v>
      </c>
      <c r="J8" s="31">
        <f ca="1">'Приложение 2 (ЭС)'!M83</f>
        <v>0</v>
      </c>
      <c r="K8" s="31">
        <f ca="1">'Приложение 2 (ЭС)'!N83</f>
        <v>0</v>
      </c>
      <c r="L8" s="31">
        <f ca="1">'Приложение 2 (ЭС)'!O83</f>
        <v>0</v>
      </c>
      <c r="M8" s="31">
        <f ca="1">'Приложение 2 (ЭС)'!P83</f>
        <v>0</v>
      </c>
      <c r="N8" s="31">
        <f ca="1">'Приложение 2 (ЭС)'!Q83</f>
        <v>0</v>
      </c>
      <c r="O8" s="31">
        <f ca="1">'Приложение 2 (ЭС)'!R83</f>
        <v>0</v>
      </c>
      <c r="P8" s="31">
        <f ca="1">'Приложение 2 (ЭС)'!S83</f>
        <v>0</v>
      </c>
      <c r="Q8" s="31">
        <f ca="1">'Приложение 2 (ЭС)'!T83</f>
        <v>0</v>
      </c>
      <c r="R8" s="31">
        <f ca="1">'Приложение 2 (ЭС)'!U83</f>
        <v>0</v>
      </c>
      <c r="S8" s="31">
        <f ca="1">'Приложение 2 (ЭС)'!V83</f>
        <v>0</v>
      </c>
      <c r="T8" s="31">
        <f ca="1">'Приложение 2 (ЭС)'!W83</f>
        <v>0</v>
      </c>
    </row>
    <row r="9" spans="1:20" s="24" customFormat="1">
      <c r="A9" s="339"/>
      <c r="B9" s="30" t="s">
        <v>113</v>
      </c>
      <c r="C9" s="31">
        <f t="shared" si="0"/>
        <v>0</v>
      </c>
      <c r="D9" s="31">
        <f ca="1">'Приложение 2 (ЭС)'!G84</f>
        <v>0</v>
      </c>
      <c r="E9" s="31">
        <f ca="1">'Приложение 2 (ЭС)'!H84</f>
        <v>0</v>
      </c>
      <c r="F9" s="31">
        <f ca="1">'Приложение 2 (ЭС)'!I84</f>
        <v>0</v>
      </c>
      <c r="G9" s="31">
        <f ca="1">'Приложение 2 (ЭС)'!J84</f>
        <v>0</v>
      </c>
      <c r="H9" s="31">
        <f ca="1">'Приложение 2 (ЭС)'!K84</f>
        <v>0</v>
      </c>
      <c r="I9" s="31">
        <f ca="1">'Приложение 2 (ЭС)'!L84</f>
        <v>0</v>
      </c>
      <c r="J9" s="31">
        <f ca="1">'Приложение 2 (ЭС)'!M84</f>
        <v>0</v>
      </c>
      <c r="K9" s="31">
        <f ca="1">'Приложение 2 (ЭС)'!N84</f>
        <v>0</v>
      </c>
      <c r="L9" s="31">
        <f ca="1">'Приложение 2 (ЭС)'!O84</f>
        <v>0</v>
      </c>
      <c r="M9" s="31">
        <f ca="1">'Приложение 2 (ЭС)'!P84</f>
        <v>0</v>
      </c>
      <c r="N9" s="31">
        <f ca="1">'Приложение 2 (ЭС)'!Q84</f>
        <v>0</v>
      </c>
      <c r="O9" s="31">
        <f ca="1">'Приложение 2 (ЭС)'!R84</f>
        <v>0</v>
      </c>
      <c r="P9" s="31">
        <f ca="1">'Приложение 2 (ЭС)'!S84</f>
        <v>0</v>
      </c>
      <c r="Q9" s="31">
        <f ca="1">'Приложение 2 (ЭС)'!T84</f>
        <v>0</v>
      </c>
      <c r="R9" s="31">
        <f ca="1">'Приложение 2 (ЭС)'!U84</f>
        <v>0</v>
      </c>
      <c r="S9" s="31">
        <f ca="1">'Приложение 2 (ЭС)'!V84</f>
        <v>0</v>
      </c>
      <c r="T9" s="31">
        <f ca="1">'Приложение 2 (ЭС)'!W84</f>
        <v>0</v>
      </c>
    </row>
    <row r="10" spans="1:20" s="24" customFormat="1" ht="33" customHeight="1">
      <c r="A10" s="342"/>
      <c r="B10" s="30" t="s">
        <v>114</v>
      </c>
      <c r="C10" s="238">
        <f t="shared" si="0"/>
        <v>7.1550000000000002</v>
      </c>
      <c r="D10" s="31">
        <f ca="1">'Приложение 2 (ЭС)'!G85</f>
        <v>0</v>
      </c>
      <c r="E10" s="31">
        <f ca="1">'Приложение 2 (ЭС)'!H85</f>
        <v>0</v>
      </c>
      <c r="F10" s="238">
        <f ca="1">'Приложение 2 (ЭС)'!I85</f>
        <v>0.65</v>
      </c>
      <c r="G10" s="238">
        <f ca="1">'Приложение 2 (ЭС)'!J85</f>
        <v>0.90500000000000003</v>
      </c>
      <c r="H10" s="238">
        <f ca="1">'Приложение 2 (ЭС)'!K85</f>
        <v>2.15</v>
      </c>
      <c r="I10" s="238">
        <f ca="1">'Приложение 2 (ЭС)'!L85</f>
        <v>1.55</v>
      </c>
      <c r="J10" s="238">
        <f ca="1">'Приложение 2 (ЭС)'!M85</f>
        <v>1.1000000000000001</v>
      </c>
      <c r="K10" s="238">
        <f ca="1">'Приложение 2 (ЭС)'!N85</f>
        <v>0.8</v>
      </c>
      <c r="L10" s="31">
        <f ca="1">'Приложение 2 (ЭС)'!O85</f>
        <v>0</v>
      </c>
      <c r="M10" s="31">
        <f ca="1">'Приложение 2 (ЭС)'!P85</f>
        <v>0</v>
      </c>
      <c r="N10" s="31">
        <f ca="1">'Приложение 2 (ЭС)'!Q85</f>
        <v>0</v>
      </c>
      <c r="O10" s="31">
        <f ca="1">'Приложение 2 (ЭС)'!R85</f>
        <v>0</v>
      </c>
      <c r="P10" s="31">
        <f ca="1">'Приложение 2 (ЭС)'!S85</f>
        <v>0</v>
      </c>
      <c r="Q10" s="31">
        <f ca="1">'Приложение 2 (ЭС)'!T85</f>
        <v>0</v>
      </c>
      <c r="R10" s="31">
        <f ca="1">'Приложение 2 (ЭС)'!U85</f>
        <v>0</v>
      </c>
      <c r="S10" s="31">
        <f ca="1">'Приложение 2 (ЭС)'!V85</f>
        <v>0</v>
      </c>
      <c r="T10" s="31">
        <f ca="1">'Приложение 2 (ЭС)'!W85</f>
        <v>0</v>
      </c>
    </row>
    <row r="11" spans="1:20" s="27" customFormat="1" ht="15" customHeight="1">
      <c r="A11" s="336" t="s">
        <v>224</v>
      </c>
      <c r="B11" s="25" t="s">
        <v>110</v>
      </c>
      <c r="C11" s="237">
        <f t="shared" si="0"/>
        <v>22.5</v>
      </c>
      <c r="D11" s="26">
        <f>SUM(D12:D15)</f>
        <v>0</v>
      </c>
      <c r="E11" s="26">
        <f t="shared" ref="E11:T11" si="2">SUM(E12:E15)</f>
        <v>0</v>
      </c>
      <c r="F11" s="26">
        <f t="shared" si="2"/>
        <v>0</v>
      </c>
      <c r="G11" s="26">
        <f t="shared" si="2"/>
        <v>0</v>
      </c>
      <c r="H11" s="258">
        <f t="shared" si="2"/>
        <v>1.5</v>
      </c>
      <c r="I11" s="258">
        <f t="shared" si="2"/>
        <v>16.5</v>
      </c>
      <c r="J11" s="258">
        <f t="shared" si="2"/>
        <v>1.5</v>
      </c>
      <c r="K11" s="258">
        <f t="shared" si="2"/>
        <v>1.5</v>
      </c>
      <c r="L11" s="258">
        <f t="shared" si="2"/>
        <v>1.5</v>
      </c>
      <c r="M11" s="26">
        <f t="shared" si="2"/>
        <v>0</v>
      </c>
      <c r="N11" s="26">
        <f t="shared" si="2"/>
        <v>0</v>
      </c>
      <c r="O11" s="26">
        <f t="shared" si="2"/>
        <v>0</v>
      </c>
      <c r="P11" s="26">
        <f t="shared" si="2"/>
        <v>0</v>
      </c>
      <c r="Q11" s="26">
        <f t="shared" si="2"/>
        <v>0</v>
      </c>
      <c r="R11" s="26">
        <f t="shared" si="2"/>
        <v>0</v>
      </c>
      <c r="S11" s="26">
        <f t="shared" si="2"/>
        <v>0</v>
      </c>
      <c r="T11" s="26">
        <f t="shared" si="2"/>
        <v>0</v>
      </c>
    </row>
    <row r="12" spans="1:20" s="24" customFormat="1">
      <c r="A12" s="339"/>
      <c r="B12" s="30" t="s">
        <v>111</v>
      </c>
      <c r="C12" s="31">
        <f t="shared" si="0"/>
        <v>0</v>
      </c>
      <c r="D12" s="31">
        <f ca="1">'Приложение 3 (ТС)'!G67</f>
        <v>0</v>
      </c>
      <c r="E12" s="31">
        <f ca="1">'Приложение 3 (ТС)'!H67</f>
        <v>0</v>
      </c>
      <c r="F12" s="31">
        <f ca="1">'Приложение 3 (ТС)'!I67</f>
        <v>0</v>
      </c>
      <c r="G12" s="31">
        <f ca="1">'Приложение 3 (ТС)'!J67</f>
        <v>0</v>
      </c>
      <c r="H12" s="31">
        <f ca="1">'Приложение 3 (ТС)'!K67</f>
        <v>0</v>
      </c>
      <c r="I12" s="31">
        <f ca="1">'Приложение 3 (ТС)'!L67</f>
        <v>0</v>
      </c>
      <c r="J12" s="31">
        <f ca="1">'Приложение 3 (ТС)'!M67</f>
        <v>0</v>
      </c>
      <c r="K12" s="31">
        <f ca="1">'Приложение 3 (ТС)'!N67</f>
        <v>0</v>
      </c>
      <c r="L12" s="31">
        <f ca="1">'Приложение 3 (ТС)'!O67</f>
        <v>0</v>
      </c>
      <c r="M12" s="31">
        <f ca="1">'Приложение 3 (ТС)'!P67</f>
        <v>0</v>
      </c>
      <c r="N12" s="31">
        <f ca="1">'Приложение 3 (ТС)'!Q67</f>
        <v>0</v>
      </c>
      <c r="O12" s="31">
        <f ca="1">'Приложение 3 (ТС)'!R67</f>
        <v>0</v>
      </c>
      <c r="P12" s="31">
        <f ca="1">'Приложение 3 (ТС)'!S67</f>
        <v>0</v>
      </c>
      <c r="Q12" s="31">
        <f ca="1">'Приложение 3 (ТС)'!T67</f>
        <v>0</v>
      </c>
      <c r="R12" s="31">
        <f ca="1">'Приложение 3 (ТС)'!U67</f>
        <v>0</v>
      </c>
      <c r="S12" s="31">
        <f ca="1">'Приложение 3 (ТС)'!V67</f>
        <v>0</v>
      </c>
      <c r="T12" s="31">
        <f ca="1">'Приложение 3 (ТС)'!W67</f>
        <v>0</v>
      </c>
    </row>
    <row r="13" spans="1:20" s="24" customFormat="1">
      <c r="A13" s="339"/>
      <c r="B13" s="30" t="s">
        <v>112</v>
      </c>
      <c r="C13" s="238">
        <f t="shared" si="0"/>
        <v>22.5</v>
      </c>
      <c r="D13" s="31">
        <f ca="1">'Приложение 3 (ТС)'!G68</f>
        <v>0</v>
      </c>
      <c r="E13" s="31">
        <f ca="1">'Приложение 3 (ТС)'!H68</f>
        <v>0</v>
      </c>
      <c r="F13" s="31">
        <f ca="1">'Приложение 3 (ТС)'!I68</f>
        <v>0</v>
      </c>
      <c r="G13" s="31">
        <f ca="1">'Приложение 3 (ТС)'!J68</f>
        <v>0</v>
      </c>
      <c r="H13" s="31">
        <f ca="1">'Приложение 3 (ТС)'!K68</f>
        <v>1.5</v>
      </c>
      <c r="I13" s="238">
        <f ca="1">'Приложение 3 (ТС)'!L68</f>
        <v>16.5</v>
      </c>
      <c r="J13" s="31">
        <f ca="1">'Приложение 3 (ТС)'!M68</f>
        <v>1.5</v>
      </c>
      <c r="K13" s="31">
        <f ca="1">'Приложение 3 (ТС)'!N68</f>
        <v>1.5</v>
      </c>
      <c r="L13" s="31">
        <f ca="1">'Приложение 3 (ТС)'!O68</f>
        <v>1.5</v>
      </c>
      <c r="M13" s="31">
        <f ca="1">'Приложение 3 (ТС)'!P68</f>
        <v>0</v>
      </c>
      <c r="N13" s="31">
        <f ca="1">'Приложение 3 (ТС)'!Q68</f>
        <v>0</v>
      </c>
      <c r="O13" s="31">
        <f ca="1">'Приложение 3 (ТС)'!R68</f>
        <v>0</v>
      </c>
      <c r="P13" s="31">
        <f ca="1">'Приложение 3 (ТС)'!S68</f>
        <v>0</v>
      </c>
      <c r="Q13" s="31">
        <f ca="1">'Приложение 3 (ТС)'!T68</f>
        <v>0</v>
      </c>
      <c r="R13" s="31">
        <f ca="1">'Приложение 3 (ТС)'!U68</f>
        <v>0</v>
      </c>
      <c r="S13" s="31">
        <f ca="1">'Приложение 3 (ТС)'!V68</f>
        <v>0</v>
      </c>
      <c r="T13" s="31">
        <f ca="1">'Приложение 3 (ТС)'!W68</f>
        <v>0</v>
      </c>
    </row>
    <row r="14" spans="1:20" s="24" customFormat="1">
      <c r="A14" s="339"/>
      <c r="B14" s="30" t="s">
        <v>113</v>
      </c>
      <c r="C14" s="238">
        <f t="shared" si="0"/>
        <v>0</v>
      </c>
      <c r="D14" s="31">
        <f ca="1">'Приложение 3 (ТС)'!G69</f>
        <v>0</v>
      </c>
      <c r="E14" s="31">
        <f ca="1">'Приложение 3 (ТС)'!H69</f>
        <v>0</v>
      </c>
      <c r="F14" s="31">
        <f ca="1">'Приложение 3 (ТС)'!I69</f>
        <v>0</v>
      </c>
      <c r="G14" s="31">
        <f ca="1">'Приложение 3 (ТС)'!J69</f>
        <v>0</v>
      </c>
      <c r="H14" s="238">
        <f ca="1">'Приложение 3 (ТС)'!K69</f>
        <v>0</v>
      </c>
      <c r="I14" s="238">
        <f ca="1">'Приложение 3 (ТС)'!L69</f>
        <v>0</v>
      </c>
      <c r="J14" s="238">
        <f ca="1">'Приложение 3 (ТС)'!M69</f>
        <v>0</v>
      </c>
      <c r="K14" s="238">
        <f ca="1">'Приложение 3 (ТС)'!N69</f>
        <v>0</v>
      </c>
      <c r="L14" s="238">
        <f ca="1">'Приложение 3 (ТС)'!O69</f>
        <v>0</v>
      </c>
      <c r="M14" s="31">
        <f ca="1">'Приложение 3 (ТС)'!P69</f>
        <v>0</v>
      </c>
      <c r="N14" s="31">
        <f ca="1">'Приложение 3 (ТС)'!Q69</f>
        <v>0</v>
      </c>
      <c r="O14" s="31">
        <f ca="1">'Приложение 3 (ТС)'!R69</f>
        <v>0</v>
      </c>
      <c r="P14" s="31">
        <f ca="1">'Приложение 3 (ТС)'!S69</f>
        <v>0</v>
      </c>
      <c r="Q14" s="31">
        <f ca="1">'Приложение 3 (ТС)'!T69</f>
        <v>0</v>
      </c>
      <c r="R14" s="31">
        <f ca="1">'Приложение 3 (ТС)'!U69</f>
        <v>0</v>
      </c>
      <c r="S14" s="31">
        <f ca="1">'Приложение 3 (ТС)'!V69</f>
        <v>0</v>
      </c>
      <c r="T14" s="31">
        <f ca="1">'Приложение 3 (ТС)'!W69</f>
        <v>0</v>
      </c>
    </row>
    <row r="15" spans="1:20" s="24" customFormat="1" ht="33" customHeight="1">
      <c r="A15" s="342"/>
      <c r="B15" s="30" t="s">
        <v>114</v>
      </c>
      <c r="C15" s="238">
        <f t="shared" si="0"/>
        <v>0</v>
      </c>
      <c r="D15" s="31">
        <f ca="1">'Приложение 3 (ТС)'!G70</f>
        <v>0</v>
      </c>
      <c r="E15" s="31">
        <f ca="1">'Приложение 3 (ТС)'!H70</f>
        <v>0</v>
      </c>
      <c r="F15" s="31">
        <f ca="1">'Приложение 3 (ТС)'!I70</f>
        <v>0</v>
      </c>
      <c r="G15" s="31">
        <f ca="1">'Приложение 3 (ТС)'!J70</f>
        <v>0</v>
      </c>
      <c r="H15" s="238">
        <f ca="1">'Приложение 3 (ТС)'!K70</f>
        <v>0</v>
      </c>
      <c r="I15" s="238">
        <f ca="1">'Приложение 3 (ТС)'!L70</f>
        <v>0</v>
      </c>
      <c r="J15" s="238">
        <f ca="1">'Приложение 3 (ТС)'!M70</f>
        <v>0</v>
      </c>
      <c r="K15" s="238">
        <f ca="1">'Приложение 3 (ТС)'!N70</f>
        <v>0</v>
      </c>
      <c r="L15" s="238">
        <f ca="1">'Приложение 3 (ТС)'!O70</f>
        <v>0</v>
      </c>
      <c r="M15" s="31">
        <f ca="1">'Приложение 3 (ТС)'!P70</f>
        <v>0</v>
      </c>
      <c r="N15" s="31">
        <f ca="1">'Приложение 3 (ТС)'!Q70</f>
        <v>0</v>
      </c>
      <c r="O15" s="31">
        <f ca="1">'Приложение 3 (ТС)'!R70</f>
        <v>0</v>
      </c>
      <c r="P15" s="31">
        <f ca="1">'Приложение 3 (ТС)'!S70</f>
        <v>0</v>
      </c>
      <c r="Q15" s="31">
        <f ca="1">'Приложение 3 (ТС)'!T70</f>
        <v>0</v>
      </c>
      <c r="R15" s="31">
        <f ca="1">'Приложение 3 (ТС)'!U70</f>
        <v>0</v>
      </c>
      <c r="S15" s="31">
        <f ca="1">'Приложение 3 (ТС)'!V70</f>
        <v>0</v>
      </c>
      <c r="T15" s="31">
        <f ca="1">'Приложение 3 (ТС)'!W70</f>
        <v>0</v>
      </c>
    </row>
    <row r="16" spans="1:20" s="27" customFormat="1" ht="15" customHeight="1">
      <c r="A16" s="336" t="s">
        <v>227</v>
      </c>
      <c r="B16" s="25" t="s">
        <v>110</v>
      </c>
      <c r="C16" s="237">
        <f t="shared" si="0"/>
        <v>8.7749999999999986</v>
      </c>
      <c r="D16" s="26">
        <f>SUM(D17:D20)</f>
        <v>0</v>
      </c>
      <c r="E16" s="237">
        <f t="shared" ref="E16:T16" si="3">SUM(E17:E20)</f>
        <v>0.34166666666666662</v>
      </c>
      <c r="F16" s="237">
        <f t="shared" si="3"/>
        <v>2.5083333333333333</v>
      </c>
      <c r="G16" s="237">
        <f t="shared" si="3"/>
        <v>4.0083333333333329</v>
      </c>
      <c r="H16" s="237">
        <f t="shared" si="3"/>
        <v>1.9166666666666667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  <c r="N16" s="26">
        <f t="shared" si="3"/>
        <v>0</v>
      </c>
      <c r="O16" s="26">
        <f t="shared" si="3"/>
        <v>0</v>
      </c>
      <c r="P16" s="26">
        <f t="shared" si="3"/>
        <v>0</v>
      </c>
      <c r="Q16" s="26">
        <f t="shared" si="3"/>
        <v>0</v>
      </c>
      <c r="R16" s="26">
        <f t="shared" si="3"/>
        <v>0</v>
      </c>
      <c r="S16" s="26">
        <f t="shared" si="3"/>
        <v>0</v>
      </c>
      <c r="T16" s="26">
        <f t="shared" si="3"/>
        <v>0</v>
      </c>
    </row>
    <row r="17" spans="1:20" s="24" customFormat="1">
      <c r="A17" s="339"/>
      <c r="B17" s="30" t="s">
        <v>111</v>
      </c>
      <c r="C17" s="31">
        <f t="shared" si="0"/>
        <v>0</v>
      </c>
      <c r="D17" s="31">
        <f ca="1">'Приложение 4 (ВС)'!G92</f>
        <v>0</v>
      </c>
      <c r="E17" s="31">
        <f ca="1">'Приложение 4 (ВС)'!H92</f>
        <v>0</v>
      </c>
      <c r="F17" s="31">
        <f ca="1">'Приложение 4 (ВС)'!I92</f>
        <v>0</v>
      </c>
      <c r="G17" s="31">
        <f ca="1">'Приложение 4 (ВС)'!J92</f>
        <v>0</v>
      </c>
      <c r="H17" s="31">
        <f ca="1">'Приложение 4 (ВС)'!K92</f>
        <v>0</v>
      </c>
      <c r="I17" s="31">
        <f ca="1">'Приложение 4 (ВС)'!L92</f>
        <v>0</v>
      </c>
      <c r="J17" s="31">
        <f ca="1">'Приложение 4 (ВС)'!M92</f>
        <v>0</v>
      </c>
      <c r="K17" s="31">
        <f ca="1">'Приложение 4 (ВС)'!N92</f>
        <v>0</v>
      </c>
      <c r="L17" s="31">
        <f ca="1">'Приложение 4 (ВС)'!O92</f>
        <v>0</v>
      </c>
      <c r="M17" s="31">
        <f ca="1">'Приложение 4 (ВС)'!P92</f>
        <v>0</v>
      </c>
      <c r="N17" s="31">
        <f ca="1">'Приложение 4 (ВС)'!Q92</f>
        <v>0</v>
      </c>
      <c r="O17" s="31">
        <f ca="1">'Приложение 4 (ВС)'!R92</f>
        <v>0</v>
      </c>
      <c r="P17" s="31">
        <f ca="1">'Приложение 4 (ВС)'!S92</f>
        <v>0</v>
      </c>
      <c r="Q17" s="31">
        <f ca="1">'Приложение 4 (ВС)'!T92</f>
        <v>0</v>
      </c>
      <c r="R17" s="31">
        <f ca="1">'Приложение 4 (ВС)'!U92</f>
        <v>0</v>
      </c>
      <c r="S17" s="31">
        <f ca="1">'Приложение 4 (ВС)'!V92</f>
        <v>0</v>
      </c>
      <c r="T17" s="31">
        <f ca="1">'Приложение 4 (ВС)'!W92</f>
        <v>0</v>
      </c>
    </row>
    <row r="18" spans="1:20" s="24" customFormat="1">
      <c r="A18" s="339"/>
      <c r="B18" s="30" t="s">
        <v>112</v>
      </c>
      <c r="C18" s="238">
        <f t="shared" si="0"/>
        <v>8.7749999999999986</v>
      </c>
      <c r="D18" s="31">
        <f ca="1">'Приложение 4 (ВС)'!G93</f>
        <v>0</v>
      </c>
      <c r="E18" s="238">
        <f ca="1">'Приложение 4 (ВС)'!H93</f>
        <v>0.34166666666666662</v>
      </c>
      <c r="F18" s="238">
        <f ca="1">'Приложение 4 (ВС)'!I93</f>
        <v>2.5083333333333333</v>
      </c>
      <c r="G18" s="238">
        <f ca="1">'Приложение 4 (ВС)'!J93</f>
        <v>4.0083333333333329</v>
      </c>
      <c r="H18" s="238">
        <f ca="1">'Приложение 4 (ВС)'!K93</f>
        <v>1.9166666666666667</v>
      </c>
      <c r="I18" s="31">
        <f ca="1">'Приложение 4 (ВС)'!L93</f>
        <v>0</v>
      </c>
      <c r="J18" s="31">
        <f ca="1">'Приложение 4 (ВС)'!M93</f>
        <v>0</v>
      </c>
      <c r="K18" s="31">
        <f ca="1">'Приложение 4 (ВС)'!N93</f>
        <v>0</v>
      </c>
      <c r="L18" s="31">
        <f ca="1">'Приложение 4 (ВС)'!O93</f>
        <v>0</v>
      </c>
      <c r="M18" s="31">
        <f ca="1">'Приложение 4 (ВС)'!P93</f>
        <v>0</v>
      </c>
      <c r="N18" s="31">
        <f ca="1">'Приложение 4 (ВС)'!Q93</f>
        <v>0</v>
      </c>
      <c r="O18" s="31">
        <f ca="1">'Приложение 4 (ВС)'!R93</f>
        <v>0</v>
      </c>
      <c r="P18" s="31">
        <f ca="1">'Приложение 4 (ВС)'!S93</f>
        <v>0</v>
      </c>
      <c r="Q18" s="31">
        <f ca="1">'Приложение 4 (ВС)'!T93</f>
        <v>0</v>
      </c>
      <c r="R18" s="31">
        <f ca="1">'Приложение 4 (ВС)'!U93</f>
        <v>0</v>
      </c>
      <c r="S18" s="31">
        <f ca="1">'Приложение 4 (ВС)'!V93</f>
        <v>0</v>
      </c>
      <c r="T18" s="31">
        <f ca="1">'Приложение 4 (ВС)'!W93</f>
        <v>0</v>
      </c>
    </row>
    <row r="19" spans="1:20" s="24" customFormat="1">
      <c r="A19" s="339"/>
      <c r="B19" s="30" t="s">
        <v>113</v>
      </c>
      <c r="C19" s="238">
        <f t="shared" si="0"/>
        <v>0</v>
      </c>
      <c r="D19" s="31">
        <f ca="1">'Приложение 4 (ВС)'!G94</f>
        <v>0</v>
      </c>
      <c r="E19" s="238">
        <f ca="1">'Приложение 4 (ВС)'!H94</f>
        <v>0</v>
      </c>
      <c r="F19" s="238">
        <f ca="1">'Приложение 4 (ВС)'!I94</f>
        <v>0</v>
      </c>
      <c r="G19" s="238">
        <f ca="1">'Приложение 4 (ВС)'!J94</f>
        <v>0</v>
      </c>
      <c r="H19" s="238">
        <f ca="1">'Приложение 4 (ВС)'!K94</f>
        <v>0</v>
      </c>
      <c r="I19" s="31">
        <f ca="1">'Приложение 4 (ВС)'!L94</f>
        <v>0</v>
      </c>
      <c r="J19" s="31">
        <f ca="1">'Приложение 4 (ВС)'!M94</f>
        <v>0</v>
      </c>
      <c r="K19" s="31">
        <f ca="1">'Приложение 4 (ВС)'!N94</f>
        <v>0</v>
      </c>
      <c r="L19" s="31">
        <f ca="1">'Приложение 4 (ВС)'!O94</f>
        <v>0</v>
      </c>
      <c r="M19" s="31">
        <f ca="1">'Приложение 4 (ВС)'!P94</f>
        <v>0</v>
      </c>
      <c r="N19" s="31">
        <f ca="1">'Приложение 4 (ВС)'!Q94</f>
        <v>0</v>
      </c>
      <c r="O19" s="31">
        <f ca="1">'Приложение 4 (ВС)'!R94</f>
        <v>0</v>
      </c>
      <c r="P19" s="31">
        <f ca="1">'Приложение 4 (ВС)'!S94</f>
        <v>0</v>
      </c>
      <c r="Q19" s="31">
        <f ca="1">'Приложение 4 (ВС)'!T94</f>
        <v>0</v>
      </c>
      <c r="R19" s="31">
        <f ca="1">'Приложение 4 (ВС)'!U94</f>
        <v>0</v>
      </c>
      <c r="S19" s="31">
        <f ca="1">'Приложение 4 (ВС)'!V94</f>
        <v>0</v>
      </c>
      <c r="T19" s="31">
        <f ca="1">'Приложение 4 (ВС)'!W94</f>
        <v>0</v>
      </c>
    </row>
    <row r="20" spans="1:20" s="24" customFormat="1" ht="33" customHeight="1">
      <c r="A20" s="342"/>
      <c r="B20" s="30" t="s">
        <v>114</v>
      </c>
      <c r="C20" s="238">
        <f t="shared" si="0"/>
        <v>0</v>
      </c>
      <c r="D20" s="31">
        <f ca="1">'Приложение 4 (ВС)'!G95</f>
        <v>0</v>
      </c>
      <c r="E20" s="31">
        <f ca="1">'Приложение 4 (ВС)'!H95</f>
        <v>0</v>
      </c>
      <c r="F20" s="238">
        <f ca="1">'Приложение 4 (ВС)'!I95</f>
        <v>0</v>
      </c>
      <c r="G20" s="238">
        <f ca="1">'Приложение 4 (ВС)'!J95</f>
        <v>0</v>
      </c>
      <c r="H20" s="238">
        <f ca="1">'Приложение 4 (ВС)'!K95</f>
        <v>0</v>
      </c>
      <c r="I20" s="31">
        <f ca="1">'Приложение 4 (ВС)'!L95</f>
        <v>0</v>
      </c>
      <c r="J20" s="31">
        <f ca="1">'Приложение 4 (ВС)'!M95</f>
        <v>0</v>
      </c>
      <c r="K20" s="31">
        <f ca="1">'Приложение 4 (ВС)'!N95</f>
        <v>0</v>
      </c>
      <c r="L20" s="31">
        <f ca="1">'Приложение 4 (ВС)'!O95</f>
        <v>0</v>
      </c>
      <c r="M20" s="31">
        <f ca="1">'Приложение 4 (ВС)'!P95</f>
        <v>0</v>
      </c>
      <c r="N20" s="31">
        <f ca="1">'Приложение 4 (ВС)'!Q95</f>
        <v>0</v>
      </c>
      <c r="O20" s="31">
        <f ca="1">'Приложение 4 (ВС)'!R95</f>
        <v>0</v>
      </c>
      <c r="P20" s="31">
        <f ca="1">'Приложение 4 (ВС)'!S95</f>
        <v>0</v>
      </c>
      <c r="Q20" s="31">
        <f ca="1">'Приложение 4 (ВС)'!T95</f>
        <v>0</v>
      </c>
      <c r="R20" s="31">
        <f ca="1">'Приложение 4 (ВС)'!U95</f>
        <v>0</v>
      </c>
      <c r="S20" s="31">
        <f ca="1">'Приложение 4 (ВС)'!V95</f>
        <v>0</v>
      </c>
      <c r="T20" s="31">
        <f ca="1">'Приложение 4 (ВС)'!W95</f>
        <v>0</v>
      </c>
    </row>
    <row r="21" spans="1:20" s="27" customFormat="1" ht="15" customHeight="1">
      <c r="A21" s="336" t="s">
        <v>228</v>
      </c>
      <c r="B21" s="25" t="s">
        <v>110</v>
      </c>
      <c r="C21" s="237">
        <f t="shared" si="0"/>
        <v>5.5250000000000004</v>
      </c>
      <c r="D21" s="26">
        <f>SUM(D22:D25)</f>
        <v>0</v>
      </c>
      <c r="E21" s="26">
        <f t="shared" ref="E21:T21" si="4">SUM(E22:E25)</f>
        <v>0</v>
      </c>
      <c r="F21" s="26">
        <f t="shared" si="4"/>
        <v>0</v>
      </c>
      <c r="G21" s="237">
        <f t="shared" si="4"/>
        <v>0</v>
      </c>
      <c r="H21" s="237">
        <f t="shared" si="4"/>
        <v>1.8375000000000001</v>
      </c>
      <c r="I21" s="237">
        <f t="shared" si="4"/>
        <v>1.8375000000000001</v>
      </c>
      <c r="J21" s="237">
        <f t="shared" si="4"/>
        <v>0.92500000000000004</v>
      </c>
      <c r="K21" s="237">
        <f t="shared" si="4"/>
        <v>0.92500000000000004</v>
      </c>
      <c r="L21" s="26">
        <f t="shared" si="4"/>
        <v>0</v>
      </c>
      <c r="M21" s="26">
        <f t="shared" si="4"/>
        <v>0</v>
      </c>
      <c r="N21" s="26">
        <f t="shared" si="4"/>
        <v>0</v>
      </c>
      <c r="O21" s="26">
        <f t="shared" si="4"/>
        <v>0</v>
      </c>
      <c r="P21" s="26">
        <f t="shared" si="4"/>
        <v>0</v>
      </c>
      <c r="Q21" s="26">
        <f t="shared" si="4"/>
        <v>0</v>
      </c>
      <c r="R21" s="26">
        <f t="shared" si="4"/>
        <v>0</v>
      </c>
      <c r="S21" s="26">
        <f t="shared" si="4"/>
        <v>0</v>
      </c>
      <c r="T21" s="26">
        <f t="shared" si="4"/>
        <v>0</v>
      </c>
    </row>
    <row r="22" spans="1:20" s="24" customFormat="1">
      <c r="A22" s="339"/>
      <c r="B22" s="30" t="s">
        <v>111</v>
      </c>
      <c r="C22" s="31">
        <f t="shared" si="0"/>
        <v>0</v>
      </c>
      <c r="D22" s="31">
        <f ca="1">'Приложение 5 (ВО)'!G72</f>
        <v>0</v>
      </c>
      <c r="E22" s="31">
        <f ca="1">'Приложение 5 (ВО)'!H72</f>
        <v>0</v>
      </c>
      <c r="F22" s="31">
        <f ca="1">'Приложение 5 (ВО)'!I72</f>
        <v>0</v>
      </c>
      <c r="G22" s="31">
        <f ca="1">'Приложение 5 (ВО)'!J72</f>
        <v>0</v>
      </c>
      <c r="H22" s="31">
        <f ca="1">'Приложение 5 (ВО)'!K72</f>
        <v>0</v>
      </c>
      <c r="I22" s="31">
        <f ca="1">'Приложение 5 (ВО)'!L72</f>
        <v>0</v>
      </c>
      <c r="J22" s="31">
        <f ca="1">'Приложение 5 (ВО)'!M72</f>
        <v>0</v>
      </c>
      <c r="K22" s="31">
        <f ca="1">'Приложение 5 (ВО)'!N72</f>
        <v>0</v>
      </c>
      <c r="L22" s="31">
        <f ca="1">'Приложение 5 (ВО)'!O72</f>
        <v>0</v>
      </c>
      <c r="M22" s="31">
        <f ca="1">'Приложение 5 (ВО)'!P72</f>
        <v>0</v>
      </c>
      <c r="N22" s="31">
        <f ca="1">'Приложение 5 (ВО)'!Q72</f>
        <v>0</v>
      </c>
      <c r="O22" s="31">
        <f ca="1">'Приложение 5 (ВО)'!R72</f>
        <v>0</v>
      </c>
      <c r="P22" s="31">
        <f ca="1">'Приложение 5 (ВО)'!S72</f>
        <v>0</v>
      </c>
      <c r="Q22" s="31">
        <f ca="1">'Приложение 5 (ВО)'!T72</f>
        <v>0</v>
      </c>
      <c r="R22" s="31">
        <f ca="1">'Приложение 5 (ВО)'!U72</f>
        <v>0</v>
      </c>
      <c r="S22" s="31">
        <f ca="1">'Приложение 5 (ВО)'!V72</f>
        <v>0</v>
      </c>
      <c r="T22" s="31">
        <f ca="1">'Приложение 5 (ВО)'!W72</f>
        <v>0</v>
      </c>
    </row>
    <row r="23" spans="1:20" s="24" customFormat="1">
      <c r="A23" s="339"/>
      <c r="B23" s="30" t="s">
        <v>112</v>
      </c>
      <c r="C23" s="238">
        <f>SUM(D23:T23)</f>
        <v>5.4337499999999999</v>
      </c>
      <c r="D23" s="31">
        <f ca="1">'Приложение 5 (ВО)'!G73</f>
        <v>0</v>
      </c>
      <c r="E23" s="31">
        <f ca="1">'Приложение 5 (ВО)'!H73</f>
        <v>0</v>
      </c>
      <c r="F23" s="31">
        <f ca="1">'Приложение 5 (ВО)'!I73</f>
        <v>0</v>
      </c>
      <c r="G23" s="31">
        <f ca="1">'Приложение 5 (ВО)'!J73</f>
        <v>0</v>
      </c>
      <c r="H23" s="238">
        <f ca="1">'Приложение 5 (ВО)'!K73</f>
        <v>1.7918750000000001</v>
      </c>
      <c r="I23" s="238">
        <f ca="1">'Приложение 5 (ВО)'!L73</f>
        <v>1.7918750000000001</v>
      </c>
      <c r="J23" s="31">
        <f ca="1">'Приложение 5 (ВО)'!M73</f>
        <v>0.92500000000000004</v>
      </c>
      <c r="K23" s="31">
        <f ca="1">'Приложение 5 (ВО)'!N73</f>
        <v>0.92500000000000004</v>
      </c>
      <c r="L23" s="31">
        <f ca="1">'Приложение 5 (ВО)'!O73</f>
        <v>0</v>
      </c>
      <c r="M23" s="31">
        <f ca="1">'Приложение 5 (ВО)'!P73</f>
        <v>0</v>
      </c>
      <c r="N23" s="31">
        <f ca="1">'Приложение 5 (ВО)'!Q73</f>
        <v>0</v>
      </c>
      <c r="O23" s="31">
        <f ca="1">'Приложение 5 (ВО)'!R73</f>
        <v>0</v>
      </c>
      <c r="P23" s="31">
        <f ca="1">'Приложение 5 (ВО)'!S73</f>
        <v>0</v>
      </c>
      <c r="Q23" s="31">
        <f ca="1">'Приложение 5 (ВО)'!T73</f>
        <v>0</v>
      </c>
      <c r="R23" s="31">
        <f ca="1">'Приложение 5 (ВО)'!U73</f>
        <v>0</v>
      </c>
      <c r="S23" s="31">
        <f ca="1">'Приложение 5 (ВО)'!V73</f>
        <v>0</v>
      </c>
      <c r="T23" s="31">
        <f ca="1">'Приложение 5 (ВО)'!W73</f>
        <v>0</v>
      </c>
    </row>
    <row r="24" spans="1:20" s="24" customFormat="1">
      <c r="A24" s="339"/>
      <c r="B24" s="30" t="s">
        <v>113</v>
      </c>
      <c r="C24" s="238">
        <f>SUM(D24:T24)</f>
        <v>9.1249999999999998E-2</v>
      </c>
      <c r="D24" s="31">
        <f ca="1">'Приложение 5 (ВО)'!G74</f>
        <v>0</v>
      </c>
      <c r="E24" s="31">
        <f ca="1">'Приложение 5 (ВО)'!H74</f>
        <v>0</v>
      </c>
      <c r="F24" s="31">
        <f ca="1">'Приложение 5 (ВО)'!I74</f>
        <v>0</v>
      </c>
      <c r="G24" s="238">
        <f ca="1">'Приложение 5 (ВО)'!J74</f>
        <v>0</v>
      </c>
      <c r="H24" s="238">
        <f ca="1">'Приложение 5 (ВО)'!K74</f>
        <v>4.5624999999999999E-2</v>
      </c>
      <c r="I24" s="238">
        <f ca="1">'Приложение 5 (ВО)'!L74</f>
        <v>4.5624999999999999E-2</v>
      </c>
      <c r="J24" s="31">
        <f ca="1">'Приложение 5 (ВО)'!M74</f>
        <v>0</v>
      </c>
      <c r="K24" s="31">
        <f ca="1">'Приложение 5 (ВО)'!N74</f>
        <v>0</v>
      </c>
      <c r="L24" s="31">
        <f ca="1">'Приложение 5 (ВО)'!O74</f>
        <v>0</v>
      </c>
      <c r="M24" s="31">
        <f ca="1">'Приложение 5 (ВО)'!P74</f>
        <v>0</v>
      </c>
      <c r="N24" s="31">
        <f ca="1">'Приложение 5 (ВО)'!Q74</f>
        <v>0</v>
      </c>
      <c r="O24" s="31">
        <f ca="1">'Приложение 5 (ВО)'!R74</f>
        <v>0</v>
      </c>
      <c r="P24" s="31">
        <f ca="1">'Приложение 5 (ВО)'!S74</f>
        <v>0</v>
      </c>
      <c r="Q24" s="31">
        <f ca="1">'Приложение 5 (ВО)'!T74</f>
        <v>0</v>
      </c>
      <c r="R24" s="31">
        <f ca="1">'Приложение 5 (ВО)'!U74</f>
        <v>0</v>
      </c>
      <c r="S24" s="31">
        <f ca="1">'Приложение 5 (ВО)'!V74</f>
        <v>0</v>
      </c>
      <c r="T24" s="31">
        <f ca="1">'Приложение 5 (ВО)'!W74</f>
        <v>0</v>
      </c>
    </row>
    <row r="25" spans="1:20" s="24" customFormat="1" ht="33" customHeight="1">
      <c r="A25" s="342"/>
      <c r="B25" s="30" t="s">
        <v>114</v>
      </c>
      <c r="C25" s="238">
        <f>SUM(D25:T25)</f>
        <v>0</v>
      </c>
      <c r="D25" s="31">
        <f ca="1">'Приложение 5 (ВО)'!G75</f>
        <v>0</v>
      </c>
      <c r="E25" s="31">
        <f ca="1">'Приложение 5 (ВО)'!H75</f>
        <v>0</v>
      </c>
      <c r="F25" s="31">
        <f ca="1">'Приложение 5 (ВО)'!I75</f>
        <v>0</v>
      </c>
      <c r="G25" s="238">
        <f ca="1">'Приложение 5 (ВО)'!J75</f>
        <v>0</v>
      </c>
      <c r="H25" s="238">
        <f ca="1">'Приложение 5 (ВО)'!K75</f>
        <v>0</v>
      </c>
      <c r="I25" s="238">
        <f ca="1">'Приложение 5 (ВО)'!L75</f>
        <v>0</v>
      </c>
      <c r="J25" s="238">
        <f ca="1">'Приложение 5 (ВО)'!M75</f>
        <v>0</v>
      </c>
      <c r="K25" s="238">
        <f ca="1">'Приложение 5 (ВО)'!N75</f>
        <v>0</v>
      </c>
      <c r="L25" s="31">
        <f ca="1">'Приложение 5 (ВО)'!O75</f>
        <v>0</v>
      </c>
      <c r="M25" s="31">
        <f ca="1">'Приложение 5 (ВО)'!P75</f>
        <v>0</v>
      </c>
      <c r="N25" s="31">
        <f ca="1">'Приложение 5 (ВО)'!Q75</f>
        <v>0</v>
      </c>
      <c r="O25" s="31">
        <f ca="1">'Приложение 5 (ВО)'!R75</f>
        <v>0</v>
      </c>
      <c r="P25" s="31">
        <f ca="1">'Приложение 5 (ВО)'!S75</f>
        <v>0</v>
      </c>
      <c r="Q25" s="31">
        <f ca="1">'Приложение 5 (ВО)'!T75</f>
        <v>0</v>
      </c>
      <c r="R25" s="31">
        <f ca="1">'Приложение 5 (ВО)'!U75</f>
        <v>0</v>
      </c>
      <c r="S25" s="31">
        <f ca="1">'Приложение 5 (ВО)'!V75</f>
        <v>0</v>
      </c>
      <c r="T25" s="31">
        <f ca="1">'Приложение 5 (ВО)'!W75</f>
        <v>0</v>
      </c>
    </row>
    <row r="26" spans="1:20" s="27" customFormat="1" ht="15" customHeight="1">
      <c r="A26" s="336" t="s">
        <v>259</v>
      </c>
      <c r="B26" s="25" t="s">
        <v>110</v>
      </c>
      <c r="C26" s="25">
        <f t="shared" ref="C26:C45" si="5">SUM(D26:T26)</f>
        <v>0</v>
      </c>
      <c r="D26" s="26">
        <f>SUM(D27:D30)</f>
        <v>0</v>
      </c>
      <c r="E26" s="26">
        <f t="shared" ref="E26:T26" si="6">SUM(E27:E30)</f>
        <v>0</v>
      </c>
      <c r="F26" s="26">
        <f t="shared" si="6"/>
        <v>0</v>
      </c>
      <c r="G26" s="26">
        <f t="shared" si="6"/>
        <v>0</v>
      </c>
      <c r="H26" s="26">
        <f t="shared" si="6"/>
        <v>0</v>
      </c>
      <c r="I26" s="26">
        <f t="shared" si="6"/>
        <v>0</v>
      </c>
      <c r="J26" s="26">
        <f t="shared" si="6"/>
        <v>0</v>
      </c>
      <c r="K26" s="26">
        <f t="shared" si="6"/>
        <v>0</v>
      </c>
      <c r="L26" s="26">
        <f t="shared" si="6"/>
        <v>0</v>
      </c>
      <c r="M26" s="26">
        <f t="shared" si="6"/>
        <v>0</v>
      </c>
      <c r="N26" s="26">
        <f t="shared" si="6"/>
        <v>0</v>
      </c>
      <c r="O26" s="26">
        <f t="shared" si="6"/>
        <v>0</v>
      </c>
      <c r="P26" s="26">
        <f t="shared" si="6"/>
        <v>0</v>
      </c>
      <c r="Q26" s="26">
        <f t="shared" si="6"/>
        <v>0</v>
      </c>
      <c r="R26" s="26">
        <f t="shared" si="6"/>
        <v>0</v>
      </c>
      <c r="S26" s="26">
        <f t="shared" si="6"/>
        <v>0</v>
      </c>
      <c r="T26" s="26">
        <f t="shared" si="6"/>
        <v>0</v>
      </c>
    </row>
    <row r="27" spans="1:20" s="24" customFormat="1">
      <c r="A27" s="339"/>
      <c r="B27" s="30" t="s">
        <v>111</v>
      </c>
      <c r="C27" s="31">
        <f t="shared" si="5"/>
        <v>0</v>
      </c>
      <c r="D27" s="31">
        <f ca="1">'Приложение 7 (УТБО)'!G52</f>
        <v>0</v>
      </c>
      <c r="E27" s="31">
        <f ca="1">'Приложение 7 (УТБО)'!H52</f>
        <v>0</v>
      </c>
      <c r="F27" s="31">
        <f ca="1">'Приложение 7 (УТБО)'!I52</f>
        <v>0</v>
      </c>
      <c r="G27" s="31">
        <f ca="1">'Приложение 7 (УТБО)'!J52</f>
        <v>0</v>
      </c>
      <c r="H27" s="31">
        <f ca="1">'Приложение 7 (УТБО)'!K52</f>
        <v>0</v>
      </c>
      <c r="I27" s="31">
        <f ca="1">'Приложение 7 (УТБО)'!L52</f>
        <v>0</v>
      </c>
      <c r="J27" s="31">
        <f ca="1">'Приложение 7 (УТБО)'!M52</f>
        <v>0</v>
      </c>
      <c r="K27" s="31">
        <f ca="1">'Приложение 7 (УТБО)'!N52</f>
        <v>0</v>
      </c>
      <c r="L27" s="31">
        <f ca="1">'Приложение 7 (УТБО)'!O52</f>
        <v>0</v>
      </c>
      <c r="M27" s="31">
        <f ca="1">'Приложение 7 (УТБО)'!P52</f>
        <v>0</v>
      </c>
      <c r="N27" s="31">
        <f ca="1">'Приложение 7 (УТБО)'!Q52</f>
        <v>0</v>
      </c>
      <c r="O27" s="31">
        <f ca="1">'Приложение 7 (УТБО)'!R52</f>
        <v>0</v>
      </c>
      <c r="P27" s="31">
        <f ca="1">'Приложение 7 (УТБО)'!S52</f>
        <v>0</v>
      </c>
      <c r="Q27" s="31">
        <f ca="1">'Приложение 7 (УТБО)'!T52</f>
        <v>0</v>
      </c>
      <c r="R27" s="31">
        <f ca="1">'Приложение 7 (УТБО)'!U52</f>
        <v>0</v>
      </c>
      <c r="S27" s="31">
        <f ca="1">'Приложение 7 (УТБО)'!V52</f>
        <v>0</v>
      </c>
      <c r="T27" s="31">
        <f ca="1">'Приложение 7 (УТБО)'!W52</f>
        <v>0</v>
      </c>
    </row>
    <row r="28" spans="1:20" s="24" customFormat="1">
      <c r="A28" s="339"/>
      <c r="B28" s="30" t="s">
        <v>112</v>
      </c>
      <c r="C28" s="31">
        <f t="shared" si="5"/>
        <v>0</v>
      </c>
      <c r="D28" s="31">
        <f ca="1">'Приложение 7 (УТБО)'!G53</f>
        <v>0</v>
      </c>
      <c r="E28" s="31">
        <f ca="1">'Приложение 7 (УТБО)'!H53</f>
        <v>0</v>
      </c>
      <c r="F28" s="31">
        <f ca="1">'Приложение 7 (УТБО)'!I53</f>
        <v>0</v>
      </c>
      <c r="G28" s="31">
        <f ca="1">'Приложение 7 (УТБО)'!J53</f>
        <v>0</v>
      </c>
      <c r="H28" s="31">
        <f ca="1">'Приложение 7 (УТБО)'!K53</f>
        <v>0</v>
      </c>
      <c r="I28" s="31">
        <f ca="1">'Приложение 7 (УТБО)'!L53</f>
        <v>0</v>
      </c>
      <c r="J28" s="31">
        <f ca="1">'Приложение 7 (УТБО)'!M53</f>
        <v>0</v>
      </c>
      <c r="K28" s="31">
        <f ca="1">'Приложение 7 (УТБО)'!N53</f>
        <v>0</v>
      </c>
      <c r="L28" s="31">
        <f ca="1">'Приложение 7 (УТБО)'!O53</f>
        <v>0</v>
      </c>
      <c r="M28" s="31">
        <f ca="1">'Приложение 7 (УТБО)'!P53</f>
        <v>0</v>
      </c>
      <c r="N28" s="31">
        <f ca="1">'Приложение 7 (УТБО)'!Q53</f>
        <v>0</v>
      </c>
      <c r="O28" s="31">
        <f ca="1">'Приложение 7 (УТБО)'!R53</f>
        <v>0</v>
      </c>
      <c r="P28" s="31">
        <f ca="1">'Приложение 7 (УТБО)'!S53</f>
        <v>0</v>
      </c>
      <c r="Q28" s="31">
        <f ca="1">'Приложение 7 (УТБО)'!T53</f>
        <v>0</v>
      </c>
      <c r="R28" s="31">
        <f ca="1">'Приложение 7 (УТБО)'!U53</f>
        <v>0</v>
      </c>
      <c r="S28" s="31">
        <f ca="1">'Приложение 7 (УТБО)'!V53</f>
        <v>0</v>
      </c>
      <c r="T28" s="31">
        <f ca="1">'Приложение 7 (УТБО)'!W53</f>
        <v>0</v>
      </c>
    </row>
    <row r="29" spans="1:20" s="24" customFormat="1">
      <c r="A29" s="339"/>
      <c r="B29" s="30" t="s">
        <v>113</v>
      </c>
      <c r="C29" s="31">
        <f t="shared" si="5"/>
        <v>0</v>
      </c>
      <c r="D29" s="31">
        <f ca="1">'Приложение 7 (УТБО)'!G54</f>
        <v>0</v>
      </c>
      <c r="E29" s="31">
        <f ca="1">'Приложение 7 (УТБО)'!H54</f>
        <v>0</v>
      </c>
      <c r="F29" s="31">
        <f ca="1">'Приложение 7 (УТБО)'!I54</f>
        <v>0</v>
      </c>
      <c r="G29" s="31">
        <f ca="1">'Приложение 7 (УТБО)'!J54</f>
        <v>0</v>
      </c>
      <c r="H29" s="31">
        <f ca="1">'Приложение 7 (УТБО)'!K54</f>
        <v>0</v>
      </c>
      <c r="I29" s="31">
        <f ca="1">'Приложение 7 (УТБО)'!L54</f>
        <v>0</v>
      </c>
      <c r="J29" s="31">
        <f ca="1">'Приложение 7 (УТБО)'!M54</f>
        <v>0</v>
      </c>
      <c r="K29" s="31">
        <f ca="1">'Приложение 7 (УТБО)'!N54</f>
        <v>0</v>
      </c>
      <c r="L29" s="31">
        <f ca="1">'Приложение 7 (УТБО)'!O54</f>
        <v>0</v>
      </c>
      <c r="M29" s="31">
        <f ca="1">'Приложение 7 (УТБО)'!P54</f>
        <v>0</v>
      </c>
      <c r="N29" s="31">
        <f ca="1">'Приложение 7 (УТБО)'!Q54</f>
        <v>0</v>
      </c>
      <c r="O29" s="31">
        <f ca="1">'Приложение 7 (УТБО)'!R54</f>
        <v>0</v>
      </c>
      <c r="P29" s="31">
        <f ca="1">'Приложение 7 (УТБО)'!S54</f>
        <v>0</v>
      </c>
      <c r="Q29" s="31">
        <f ca="1">'Приложение 7 (УТБО)'!T54</f>
        <v>0</v>
      </c>
      <c r="R29" s="31">
        <f ca="1">'Приложение 7 (УТБО)'!U54</f>
        <v>0</v>
      </c>
      <c r="S29" s="31">
        <f ca="1">'Приложение 7 (УТБО)'!V54</f>
        <v>0</v>
      </c>
      <c r="T29" s="31">
        <f ca="1">'Приложение 7 (УТБО)'!W54</f>
        <v>0</v>
      </c>
    </row>
    <row r="30" spans="1:20" s="24" customFormat="1" ht="33" customHeight="1">
      <c r="A30" s="342"/>
      <c r="B30" s="30" t="s">
        <v>114</v>
      </c>
      <c r="C30" s="31">
        <f t="shared" si="5"/>
        <v>0</v>
      </c>
      <c r="D30" s="31">
        <f ca="1">'Приложение 7 (УТБО)'!G55</f>
        <v>0</v>
      </c>
      <c r="E30" s="31">
        <f ca="1">'Приложение 7 (УТБО)'!H55</f>
        <v>0</v>
      </c>
      <c r="F30" s="31">
        <f ca="1">'Приложение 7 (УТБО)'!I55</f>
        <v>0</v>
      </c>
      <c r="G30" s="31">
        <f ca="1">'Приложение 7 (УТБО)'!J55</f>
        <v>0</v>
      </c>
      <c r="H30" s="31">
        <f ca="1">'Приложение 7 (УТБО)'!K55</f>
        <v>0</v>
      </c>
      <c r="I30" s="31">
        <f ca="1">'Приложение 7 (УТБО)'!L55</f>
        <v>0</v>
      </c>
      <c r="J30" s="31">
        <f ca="1">'Приложение 7 (УТБО)'!M55</f>
        <v>0</v>
      </c>
      <c r="K30" s="31">
        <f ca="1">'Приложение 7 (УТБО)'!N55</f>
        <v>0</v>
      </c>
      <c r="L30" s="31">
        <f ca="1">'Приложение 7 (УТБО)'!O55</f>
        <v>0</v>
      </c>
      <c r="M30" s="31">
        <f ca="1">'Приложение 7 (УТБО)'!P55</f>
        <v>0</v>
      </c>
      <c r="N30" s="31">
        <f ca="1">'Приложение 7 (УТБО)'!Q55</f>
        <v>0</v>
      </c>
      <c r="O30" s="31">
        <f ca="1">'Приложение 7 (УТБО)'!R55</f>
        <v>0</v>
      </c>
      <c r="P30" s="31">
        <f ca="1">'Приложение 7 (УТБО)'!S55</f>
        <v>0</v>
      </c>
      <c r="Q30" s="31">
        <f ca="1">'Приложение 7 (УТБО)'!T55</f>
        <v>0</v>
      </c>
      <c r="R30" s="31">
        <f ca="1">'Приложение 7 (УТБО)'!U55</f>
        <v>0</v>
      </c>
      <c r="S30" s="31">
        <f ca="1">'Приложение 7 (УТБО)'!V55</f>
        <v>0</v>
      </c>
      <c r="T30" s="31">
        <f ca="1">'Приложение 7 (УТБО)'!W55</f>
        <v>0</v>
      </c>
    </row>
    <row r="31" spans="1:20" s="27" customFormat="1" ht="15" customHeight="1">
      <c r="A31" s="336" t="s">
        <v>230</v>
      </c>
      <c r="B31" s="25" t="s">
        <v>110</v>
      </c>
      <c r="C31" s="237">
        <f t="shared" si="5"/>
        <v>0.54</v>
      </c>
      <c r="D31" s="26">
        <f>SUM(D32:D35)</f>
        <v>0</v>
      </c>
      <c r="E31" s="237">
        <f t="shared" ref="E31:T31" si="7">SUM(E32:E35)</f>
        <v>0.18000000000000002</v>
      </c>
      <c r="F31" s="237">
        <f t="shared" si="7"/>
        <v>0.18000000000000002</v>
      </c>
      <c r="G31" s="237">
        <f t="shared" si="7"/>
        <v>0.18000000000000002</v>
      </c>
      <c r="H31" s="26">
        <f t="shared" si="7"/>
        <v>0</v>
      </c>
      <c r="I31" s="26">
        <f t="shared" si="7"/>
        <v>0</v>
      </c>
      <c r="J31" s="26">
        <f t="shared" si="7"/>
        <v>0</v>
      </c>
      <c r="K31" s="26">
        <f t="shared" si="7"/>
        <v>0</v>
      </c>
      <c r="L31" s="26">
        <f t="shared" si="7"/>
        <v>0</v>
      </c>
      <c r="M31" s="26">
        <f t="shared" si="7"/>
        <v>0</v>
      </c>
      <c r="N31" s="26">
        <f t="shared" si="7"/>
        <v>0</v>
      </c>
      <c r="O31" s="26">
        <f t="shared" si="7"/>
        <v>0</v>
      </c>
      <c r="P31" s="26">
        <f t="shared" si="7"/>
        <v>0</v>
      </c>
      <c r="Q31" s="26">
        <f t="shared" si="7"/>
        <v>0</v>
      </c>
      <c r="R31" s="26">
        <f t="shared" si="7"/>
        <v>0</v>
      </c>
      <c r="S31" s="26">
        <f t="shared" si="7"/>
        <v>0</v>
      </c>
      <c r="T31" s="26">
        <f t="shared" si="7"/>
        <v>0</v>
      </c>
    </row>
    <row r="32" spans="1:20" s="24" customFormat="1">
      <c r="A32" s="339"/>
      <c r="B32" s="30" t="s">
        <v>111</v>
      </c>
      <c r="C32" s="31">
        <f t="shared" si="5"/>
        <v>0</v>
      </c>
      <c r="D32" s="31">
        <f ca="1">'Приложение 8 (ЭМ)'!G63</f>
        <v>0</v>
      </c>
      <c r="E32" s="31">
        <f ca="1">'Приложение 8 (ЭМ)'!H63</f>
        <v>0</v>
      </c>
      <c r="F32" s="31">
        <f ca="1">'Приложение 8 (ЭМ)'!I63</f>
        <v>0</v>
      </c>
      <c r="G32" s="31">
        <f ca="1">'Приложение 8 (ЭМ)'!J63</f>
        <v>0</v>
      </c>
      <c r="H32" s="31">
        <f ca="1">'Приложение 8 (ЭМ)'!K63</f>
        <v>0</v>
      </c>
      <c r="I32" s="31">
        <f ca="1">'Приложение 8 (ЭМ)'!L63</f>
        <v>0</v>
      </c>
      <c r="J32" s="31">
        <f ca="1">'Приложение 8 (ЭМ)'!M63</f>
        <v>0</v>
      </c>
      <c r="K32" s="31">
        <f ca="1">'Приложение 8 (ЭМ)'!N63</f>
        <v>0</v>
      </c>
      <c r="L32" s="31">
        <f ca="1">'Приложение 8 (ЭМ)'!O63</f>
        <v>0</v>
      </c>
      <c r="M32" s="31">
        <f ca="1">'Приложение 8 (ЭМ)'!P63</f>
        <v>0</v>
      </c>
      <c r="N32" s="31">
        <f ca="1">'Приложение 8 (ЭМ)'!Q63</f>
        <v>0</v>
      </c>
      <c r="O32" s="31">
        <f ca="1">'Приложение 8 (ЭМ)'!R63</f>
        <v>0</v>
      </c>
      <c r="P32" s="31">
        <f ca="1">'Приложение 8 (ЭМ)'!S63</f>
        <v>0</v>
      </c>
      <c r="Q32" s="31">
        <f ca="1">'Приложение 8 (ЭМ)'!T63</f>
        <v>0</v>
      </c>
      <c r="R32" s="31">
        <f ca="1">'Приложение 8 (ЭМ)'!U63</f>
        <v>0</v>
      </c>
      <c r="S32" s="31">
        <f ca="1">'Приложение 8 (ЭМ)'!V63</f>
        <v>0</v>
      </c>
      <c r="T32" s="31">
        <f ca="1">'Приложение 8 (ЭМ)'!W63</f>
        <v>0</v>
      </c>
    </row>
    <row r="33" spans="1:23" s="24" customFormat="1">
      <c r="A33" s="339"/>
      <c r="B33" s="30" t="s">
        <v>112</v>
      </c>
      <c r="C33" s="238">
        <f t="shared" si="5"/>
        <v>0.54</v>
      </c>
      <c r="D33" s="31">
        <f ca="1">'Приложение 8 (ЭМ)'!G64</f>
        <v>0</v>
      </c>
      <c r="E33" s="238">
        <f ca="1">'Приложение 8 (ЭМ)'!H64</f>
        <v>0.18000000000000002</v>
      </c>
      <c r="F33" s="238">
        <f ca="1">'Приложение 8 (ЭМ)'!I64</f>
        <v>0.18000000000000002</v>
      </c>
      <c r="G33" s="238">
        <f ca="1">'Приложение 8 (ЭМ)'!J64</f>
        <v>0.18000000000000002</v>
      </c>
      <c r="H33" s="31">
        <f ca="1">'Приложение 8 (ЭМ)'!K64</f>
        <v>0</v>
      </c>
      <c r="I33" s="31">
        <f ca="1">'Приложение 8 (ЭМ)'!L64</f>
        <v>0</v>
      </c>
      <c r="J33" s="31">
        <f ca="1">'Приложение 8 (ЭМ)'!M64</f>
        <v>0</v>
      </c>
      <c r="K33" s="31">
        <f ca="1">'Приложение 8 (ЭМ)'!N64</f>
        <v>0</v>
      </c>
      <c r="L33" s="31">
        <f ca="1">'Приложение 8 (ЭМ)'!O64</f>
        <v>0</v>
      </c>
      <c r="M33" s="31">
        <f ca="1">'Приложение 8 (ЭМ)'!P64</f>
        <v>0</v>
      </c>
      <c r="N33" s="31">
        <f ca="1">'Приложение 8 (ЭМ)'!Q64</f>
        <v>0</v>
      </c>
      <c r="O33" s="31">
        <f ca="1">'Приложение 8 (ЭМ)'!R64</f>
        <v>0</v>
      </c>
      <c r="P33" s="31">
        <f ca="1">'Приложение 8 (ЭМ)'!S64</f>
        <v>0</v>
      </c>
      <c r="Q33" s="31">
        <f ca="1">'Приложение 8 (ЭМ)'!T64</f>
        <v>0</v>
      </c>
      <c r="R33" s="31">
        <f ca="1">'Приложение 8 (ЭМ)'!U64</f>
        <v>0</v>
      </c>
      <c r="S33" s="31">
        <f ca="1">'Приложение 8 (ЭМ)'!V64</f>
        <v>0</v>
      </c>
      <c r="T33" s="31">
        <f ca="1">'Приложение 8 (ЭМ)'!W64</f>
        <v>0</v>
      </c>
    </row>
    <row r="34" spans="1:23" s="24" customFormat="1">
      <c r="A34" s="339"/>
      <c r="B34" s="30" t="s">
        <v>113</v>
      </c>
      <c r="C34" s="31">
        <f t="shared" si="5"/>
        <v>0</v>
      </c>
      <c r="D34" s="31">
        <f ca="1">'Приложение 8 (ЭМ)'!G65</f>
        <v>0</v>
      </c>
      <c r="E34" s="31">
        <f ca="1">'Приложение 8 (ЭМ)'!H65</f>
        <v>0</v>
      </c>
      <c r="F34" s="31">
        <f ca="1">'Приложение 8 (ЭМ)'!I65</f>
        <v>0</v>
      </c>
      <c r="G34" s="31">
        <f ca="1">'Приложение 8 (ЭМ)'!J65</f>
        <v>0</v>
      </c>
      <c r="H34" s="31">
        <f ca="1">'Приложение 8 (ЭМ)'!K65</f>
        <v>0</v>
      </c>
      <c r="I34" s="31">
        <f ca="1">'Приложение 8 (ЭМ)'!L65</f>
        <v>0</v>
      </c>
      <c r="J34" s="31">
        <f ca="1">'Приложение 8 (ЭМ)'!M65</f>
        <v>0</v>
      </c>
      <c r="K34" s="31">
        <f ca="1">'Приложение 8 (ЭМ)'!N65</f>
        <v>0</v>
      </c>
      <c r="L34" s="31">
        <f ca="1">'Приложение 8 (ЭМ)'!O65</f>
        <v>0</v>
      </c>
      <c r="M34" s="31">
        <f ca="1">'Приложение 8 (ЭМ)'!P65</f>
        <v>0</v>
      </c>
      <c r="N34" s="31">
        <f ca="1">'Приложение 8 (ЭМ)'!Q65</f>
        <v>0</v>
      </c>
      <c r="O34" s="31">
        <f ca="1">'Приложение 8 (ЭМ)'!R65</f>
        <v>0</v>
      </c>
      <c r="P34" s="31">
        <f ca="1">'Приложение 8 (ЭМ)'!S65</f>
        <v>0</v>
      </c>
      <c r="Q34" s="31">
        <f ca="1">'Приложение 8 (ЭМ)'!T65</f>
        <v>0</v>
      </c>
      <c r="R34" s="31">
        <f ca="1">'Приложение 8 (ЭМ)'!U65</f>
        <v>0</v>
      </c>
      <c r="S34" s="31">
        <f ca="1">'Приложение 8 (ЭМ)'!V65</f>
        <v>0</v>
      </c>
      <c r="T34" s="31">
        <f ca="1">'Приложение 8 (ЭМ)'!W65</f>
        <v>0</v>
      </c>
    </row>
    <row r="35" spans="1:23" s="24" customFormat="1" ht="33" customHeight="1">
      <c r="A35" s="342"/>
      <c r="B35" s="30" t="s">
        <v>114</v>
      </c>
      <c r="C35" s="31">
        <f t="shared" si="5"/>
        <v>0</v>
      </c>
      <c r="D35" s="31">
        <f ca="1">'Приложение 8 (ЭМ)'!G66</f>
        <v>0</v>
      </c>
      <c r="E35" s="31">
        <f ca="1">'Приложение 8 (ЭМ)'!H66</f>
        <v>0</v>
      </c>
      <c r="F35" s="31">
        <f ca="1">'Приложение 8 (ЭМ)'!I66</f>
        <v>0</v>
      </c>
      <c r="G35" s="31">
        <f ca="1">'Приложение 8 (ЭМ)'!J66</f>
        <v>0</v>
      </c>
      <c r="H35" s="31">
        <f ca="1">'Приложение 8 (ЭМ)'!K66</f>
        <v>0</v>
      </c>
      <c r="I35" s="31">
        <f ca="1">'Приложение 8 (ЭМ)'!L66</f>
        <v>0</v>
      </c>
      <c r="J35" s="31">
        <f ca="1">'Приложение 8 (ЭМ)'!M66</f>
        <v>0</v>
      </c>
      <c r="K35" s="31">
        <f ca="1">'Приложение 8 (ЭМ)'!N66</f>
        <v>0</v>
      </c>
      <c r="L35" s="31">
        <f ca="1">'Приложение 8 (ЭМ)'!O66</f>
        <v>0</v>
      </c>
      <c r="M35" s="31">
        <f ca="1">'Приложение 8 (ЭМ)'!P66</f>
        <v>0</v>
      </c>
      <c r="N35" s="31">
        <f ca="1">'Приложение 8 (ЭМ)'!Q66</f>
        <v>0</v>
      </c>
      <c r="O35" s="31">
        <f ca="1">'Приложение 8 (ЭМ)'!R66</f>
        <v>0</v>
      </c>
      <c r="P35" s="31">
        <f ca="1">'Приложение 8 (ЭМ)'!S66</f>
        <v>0</v>
      </c>
      <c r="Q35" s="31">
        <f ca="1">'Приложение 8 (ЭМ)'!T66</f>
        <v>0</v>
      </c>
      <c r="R35" s="31">
        <f ca="1">'Приложение 8 (ЭМ)'!U66</f>
        <v>0</v>
      </c>
      <c r="S35" s="31">
        <f ca="1">'Приложение 8 (ЭМ)'!V66</f>
        <v>0</v>
      </c>
      <c r="T35" s="31">
        <f ca="1">'Приложение 8 (ЭМ)'!W66</f>
        <v>0</v>
      </c>
    </row>
    <row r="36" spans="1:23" s="24" customFormat="1" ht="18" customHeight="1">
      <c r="A36" s="336" t="s">
        <v>225</v>
      </c>
      <c r="B36" s="25" t="s">
        <v>110</v>
      </c>
      <c r="C36" s="237">
        <f t="shared" si="5"/>
        <v>2.9</v>
      </c>
      <c r="D36" s="26">
        <f>SUM(D37:D40)</f>
        <v>0</v>
      </c>
      <c r="E36" s="237">
        <f t="shared" ref="E36:T36" si="8">SUM(E37:E40)</f>
        <v>0.96666666666666667</v>
      </c>
      <c r="F36" s="237">
        <f t="shared" si="8"/>
        <v>0.96666666666666667</v>
      </c>
      <c r="G36" s="237">
        <f t="shared" si="8"/>
        <v>0.96666666666666667</v>
      </c>
      <c r="H36" s="26">
        <f t="shared" si="8"/>
        <v>0</v>
      </c>
      <c r="I36" s="26">
        <f t="shared" si="8"/>
        <v>0</v>
      </c>
      <c r="J36" s="26">
        <f t="shared" si="8"/>
        <v>0</v>
      </c>
      <c r="K36" s="26">
        <f t="shared" si="8"/>
        <v>0</v>
      </c>
      <c r="L36" s="26">
        <f t="shared" si="8"/>
        <v>0</v>
      </c>
      <c r="M36" s="26">
        <f t="shared" si="8"/>
        <v>0</v>
      </c>
      <c r="N36" s="26">
        <f t="shared" si="8"/>
        <v>0</v>
      </c>
      <c r="O36" s="26">
        <f t="shared" si="8"/>
        <v>0</v>
      </c>
      <c r="P36" s="26">
        <f t="shared" si="8"/>
        <v>0</v>
      </c>
      <c r="Q36" s="26">
        <f t="shared" si="8"/>
        <v>0</v>
      </c>
      <c r="R36" s="26">
        <f t="shared" si="8"/>
        <v>0</v>
      </c>
      <c r="S36" s="26">
        <f t="shared" si="8"/>
        <v>0</v>
      </c>
      <c r="T36" s="26">
        <f t="shared" si="8"/>
        <v>0</v>
      </c>
    </row>
    <row r="37" spans="1:23" s="24" customFormat="1" ht="13.5" customHeight="1">
      <c r="A37" s="339"/>
      <c r="B37" s="30" t="s">
        <v>111</v>
      </c>
      <c r="C37" s="31">
        <f t="shared" si="5"/>
        <v>0</v>
      </c>
      <c r="D37" s="31">
        <f ca="1">'Приложение 6 (ГС)'!G77</f>
        <v>0</v>
      </c>
      <c r="E37" s="31">
        <f ca="1">'Приложение 6 (ГС)'!H77</f>
        <v>0</v>
      </c>
      <c r="F37" s="31">
        <f ca="1">'Приложение 6 (ГС)'!I77</f>
        <v>0</v>
      </c>
      <c r="G37" s="31">
        <f ca="1">'Приложение 6 (ГС)'!J77</f>
        <v>0</v>
      </c>
      <c r="H37" s="31">
        <f ca="1">'Приложение 6 (ГС)'!K77</f>
        <v>0</v>
      </c>
      <c r="I37" s="31">
        <f ca="1">'Приложение 6 (ГС)'!L77</f>
        <v>0</v>
      </c>
      <c r="J37" s="31">
        <f ca="1">'Приложение 6 (ГС)'!M77</f>
        <v>0</v>
      </c>
      <c r="K37" s="31">
        <f ca="1">'Приложение 6 (ГС)'!N77</f>
        <v>0</v>
      </c>
      <c r="L37" s="31">
        <f ca="1">'Приложение 6 (ГС)'!O77</f>
        <v>0</v>
      </c>
      <c r="M37" s="31">
        <f ca="1">'Приложение 6 (ГС)'!P77</f>
        <v>0</v>
      </c>
      <c r="N37" s="31">
        <f ca="1">'Приложение 6 (ГС)'!Q77</f>
        <v>0</v>
      </c>
      <c r="O37" s="31">
        <f ca="1">'Приложение 6 (ГС)'!R77</f>
        <v>0</v>
      </c>
      <c r="P37" s="31">
        <f ca="1">'Приложение 6 (ГС)'!S77</f>
        <v>0</v>
      </c>
      <c r="Q37" s="31">
        <f ca="1">'Приложение 6 (ГС)'!T77</f>
        <v>0</v>
      </c>
      <c r="R37" s="31">
        <f ca="1">'Приложение 6 (ГС)'!U77</f>
        <v>0</v>
      </c>
      <c r="S37" s="31">
        <f ca="1">'Приложение 6 (ГС)'!V77</f>
        <v>0</v>
      </c>
      <c r="T37" s="31">
        <f ca="1">'Приложение 6 (ГС)'!W77</f>
        <v>0</v>
      </c>
    </row>
    <row r="38" spans="1:23" s="24" customFormat="1" ht="20.25" customHeight="1">
      <c r="A38" s="339"/>
      <c r="B38" s="30" t="s">
        <v>112</v>
      </c>
      <c r="C38" s="238">
        <f t="shared" si="5"/>
        <v>2.9</v>
      </c>
      <c r="D38" s="31">
        <f ca="1">'Приложение 6 (ГС)'!G78</f>
        <v>0</v>
      </c>
      <c r="E38" s="238">
        <f ca="1">'Приложение 6 (ГС)'!H78</f>
        <v>0.96666666666666667</v>
      </c>
      <c r="F38" s="238">
        <f ca="1">'Приложение 6 (ГС)'!I78</f>
        <v>0.96666666666666667</v>
      </c>
      <c r="G38" s="238">
        <f ca="1">'Приложение 6 (ГС)'!J78</f>
        <v>0.96666666666666667</v>
      </c>
      <c r="H38" s="31">
        <f ca="1">'Приложение 6 (ГС)'!K78</f>
        <v>0</v>
      </c>
      <c r="I38" s="31">
        <f ca="1">'Приложение 6 (ГС)'!L78</f>
        <v>0</v>
      </c>
      <c r="J38" s="31">
        <f ca="1">'Приложение 6 (ГС)'!M78</f>
        <v>0</v>
      </c>
      <c r="K38" s="31">
        <f ca="1">'Приложение 6 (ГС)'!N78</f>
        <v>0</v>
      </c>
      <c r="L38" s="31">
        <f ca="1">'Приложение 6 (ГС)'!O78</f>
        <v>0</v>
      </c>
      <c r="M38" s="31">
        <f ca="1">'Приложение 6 (ГС)'!P78</f>
        <v>0</v>
      </c>
      <c r="N38" s="31">
        <f ca="1">'Приложение 6 (ГС)'!Q78</f>
        <v>0</v>
      </c>
      <c r="O38" s="31">
        <f ca="1">'Приложение 6 (ГС)'!R78</f>
        <v>0</v>
      </c>
      <c r="P38" s="31">
        <f ca="1">'Приложение 6 (ГС)'!S78</f>
        <v>0</v>
      </c>
      <c r="Q38" s="31">
        <f ca="1">'Приложение 6 (ГС)'!T78</f>
        <v>0</v>
      </c>
      <c r="R38" s="31">
        <f ca="1">'Приложение 6 (ГС)'!U78</f>
        <v>0</v>
      </c>
      <c r="S38" s="31">
        <f ca="1">'Приложение 6 (ГС)'!V78</f>
        <v>0</v>
      </c>
      <c r="T38" s="31">
        <f ca="1">'Приложение 6 (ГС)'!W78</f>
        <v>0</v>
      </c>
    </row>
    <row r="39" spans="1:23" s="24" customFormat="1" ht="17.25" customHeight="1">
      <c r="A39" s="339"/>
      <c r="B39" s="30" t="s">
        <v>113</v>
      </c>
      <c r="C39" s="31">
        <f t="shared" si="5"/>
        <v>0</v>
      </c>
      <c r="D39" s="31">
        <f ca="1">'Приложение 6 (ГС)'!G79</f>
        <v>0</v>
      </c>
      <c r="E39" s="31">
        <f ca="1">'Приложение 6 (ГС)'!H79</f>
        <v>0</v>
      </c>
      <c r="F39" s="31">
        <f ca="1">'Приложение 6 (ГС)'!I79</f>
        <v>0</v>
      </c>
      <c r="G39" s="31">
        <f ca="1">'Приложение 6 (ГС)'!J79</f>
        <v>0</v>
      </c>
      <c r="H39" s="31">
        <f ca="1">'Приложение 6 (ГС)'!K79</f>
        <v>0</v>
      </c>
      <c r="I39" s="31">
        <f ca="1">'Приложение 6 (ГС)'!L79</f>
        <v>0</v>
      </c>
      <c r="J39" s="31">
        <f ca="1">'Приложение 6 (ГС)'!M79</f>
        <v>0</v>
      </c>
      <c r="K39" s="31">
        <f ca="1">'Приложение 6 (ГС)'!N79</f>
        <v>0</v>
      </c>
      <c r="L39" s="31">
        <f ca="1">'Приложение 6 (ГС)'!O79</f>
        <v>0</v>
      </c>
      <c r="M39" s="31">
        <f ca="1">'Приложение 6 (ГС)'!P79</f>
        <v>0</v>
      </c>
      <c r="N39" s="31">
        <f ca="1">'Приложение 6 (ГС)'!Q79</f>
        <v>0</v>
      </c>
      <c r="O39" s="31">
        <f ca="1">'Приложение 6 (ГС)'!R79</f>
        <v>0</v>
      </c>
      <c r="P39" s="31">
        <f ca="1">'Приложение 6 (ГС)'!S79</f>
        <v>0</v>
      </c>
      <c r="Q39" s="31">
        <f ca="1">'Приложение 6 (ГС)'!T79</f>
        <v>0</v>
      </c>
      <c r="R39" s="31">
        <f ca="1">'Приложение 6 (ГС)'!U79</f>
        <v>0</v>
      </c>
      <c r="S39" s="31">
        <f ca="1">'Приложение 6 (ГС)'!V79</f>
        <v>0</v>
      </c>
      <c r="T39" s="31">
        <f ca="1">'Приложение 6 (ГС)'!W79</f>
        <v>0</v>
      </c>
    </row>
    <row r="40" spans="1:23" s="24" customFormat="1" ht="15" customHeight="1">
      <c r="A40" s="342"/>
      <c r="B40" s="30" t="s">
        <v>114</v>
      </c>
      <c r="C40" s="31">
        <f t="shared" si="5"/>
        <v>0</v>
      </c>
      <c r="D40" s="31">
        <f ca="1">'Приложение 6 (ГС)'!G80</f>
        <v>0</v>
      </c>
      <c r="E40" s="31">
        <f ca="1">'Приложение 6 (ГС)'!H80</f>
        <v>0</v>
      </c>
      <c r="F40" s="31">
        <f ca="1">'Приложение 6 (ГС)'!I80</f>
        <v>0</v>
      </c>
      <c r="G40" s="31">
        <f ca="1">'Приложение 6 (ГС)'!J80</f>
        <v>0</v>
      </c>
      <c r="H40" s="31">
        <f ca="1">'Приложение 6 (ГС)'!K80</f>
        <v>0</v>
      </c>
      <c r="I40" s="31">
        <f ca="1">'Приложение 6 (ГС)'!L80</f>
        <v>0</v>
      </c>
      <c r="J40" s="31">
        <f ca="1">'Приложение 6 (ГС)'!M80</f>
        <v>0</v>
      </c>
      <c r="K40" s="31">
        <f ca="1">'Приложение 6 (ГС)'!N80</f>
        <v>0</v>
      </c>
      <c r="L40" s="31">
        <f ca="1">'Приложение 6 (ГС)'!O80</f>
        <v>0</v>
      </c>
      <c r="M40" s="31">
        <f ca="1">'Приложение 6 (ГС)'!P80</f>
        <v>0</v>
      </c>
      <c r="N40" s="31">
        <f ca="1">'Приложение 6 (ГС)'!Q80</f>
        <v>0</v>
      </c>
      <c r="O40" s="31">
        <f ca="1">'Приложение 6 (ГС)'!R80</f>
        <v>0</v>
      </c>
      <c r="P40" s="31">
        <f ca="1">'Приложение 6 (ГС)'!S80</f>
        <v>0</v>
      </c>
      <c r="Q40" s="31">
        <f ca="1">'Приложение 6 (ГС)'!T80</f>
        <v>0</v>
      </c>
      <c r="R40" s="31">
        <f ca="1">'Приложение 6 (ГС)'!U80</f>
        <v>0</v>
      </c>
      <c r="S40" s="31">
        <f ca="1">'Приложение 6 (ГС)'!V80</f>
        <v>0</v>
      </c>
      <c r="T40" s="31">
        <f ca="1">'Приложение 6 (ГС)'!W80</f>
        <v>0</v>
      </c>
    </row>
    <row r="41" spans="1:23" s="27" customFormat="1" ht="15" customHeight="1">
      <c r="A41" s="336" t="s">
        <v>260</v>
      </c>
      <c r="B41" s="25" t="s">
        <v>110</v>
      </c>
      <c r="C41" s="237">
        <f t="shared" si="5"/>
        <v>47.395000000000003</v>
      </c>
      <c r="D41" s="26">
        <f>SUM(D42:D45)</f>
        <v>0</v>
      </c>
      <c r="E41" s="237">
        <f t="shared" ref="E41:T41" si="9">SUM(E42:E45)</f>
        <v>1.4883333333333333</v>
      </c>
      <c r="F41" s="237">
        <f t="shared" si="9"/>
        <v>4.3050000000000006</v>
      </c>
      <c r="G41" s="237">
        <f t="shared" si="9"/>
        <v>6.06</v>
      </c>
      <c r="H41" s="237">
        <f t="shared" si="9"/>
        <v>7.4041666666666668</v>
      </c>
      <c r="I41" s="237">
        <f t="shared" si="9"/>
        <v>19.887500000000003</v>
      </c>
      <c r="J41" s="237">
        <f t="shared" si="9"/>
        <v>3.5249999999999999</v>
      </c>
      <c r="K41" s="237">
        <f t="shared" si="9"/>
        <v>3.2249999999999996</v>
      </c>
      <c r="L41" s="237">
        <f t="shared" si="9"/>
        <v>1.5</v>
      </c>
      <c r="M41" s="26">
        <f t="shared" si="9"/>
        <v>0</v>
      </c>
      <c r="N41" s="26">
        <f t="shared" si="9"/>
        <v>0</v>
      </c>
      <c r="O41" s="26">
        <f t="shared" si="9"/>
        <v>0</v>
      </c>
      <c r="P41" s="26">
        <f t="shared" si="9"/>
        <v>0</v>
      </c>
      <c r="Q41" s="26">
        <f t="shared" si="9"/>
        <v>0</v>
      </c>
      <c r="R41" s="26">
        <f t="shared" si="9"/>
        <v>0</v>
      </c>
      <c r="S41" s="26">
        <f t="shared" si="9"/>
        <v>0</v>
      </c>
      <c r="T41" s="26">
        <f t="shared" si="9"/>
        <v>0</v>
      </c>
      <c r="U41" s="226">
        <f>SUM(L41:T41)</f>
        <v>1.5</v>
      </c>
    </row>
    <row r="42" spans="1:23" s="24" customFormat="1">
      <c r="A42" s="339"/>
      <c r="B42" s="30" t="s">
        <v>111</v>
      </c>
      <c r="C42" s="31">
        <f t="shared" si="5"/>
        <v>0</v>
      </c>
      <c r="D42" s="31">
        <f t="shared" ref="D42:T42" si="10">D7+D12+D17+D22+D27+D32+D37</f>
        <v>0</v>
      </c>
      <c r="E42" s="31">
        <f t="shared" si="10"/>
        <v>0</v>
      </c>
      <c r="F42" s="31">
        <f t="shared" si="10"/>
        <v>0</v>
      </c>
      <c r="G42" s="31">
        <f t="shared" si="10"/>
        <v>0</v>
      </c>
      <c r="H42" s="31">
        <f t="shared" si="10"/>
        <v>0</v>
      </c>
      <c r="I42" s="31">
        <f t="shared" si="10"/>
        <v>0</v>
      </c>
      <c r="J42" s="31">
        <f t="shared" si="10"/>
        <v>0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10"/>
        <v>0</v>
      </c>
      <c r="O42" s="31">
        <f t="shared" si="10"/>
        <v>0</v>
      </c>
      <c r="P42" s="31">
        <f t="shared" si="10"/>
        <v>0</v>
      </c>
      <c r="Q42" s="31">
        <f t="shared" si="10"/>
        <v>0</v>
      </c>
      <c r="R42" s="31">
        <f t="shared" si="10"/>
        <v>0</v>
      </c>
      <c r="S42" s="31">
        <f t="shared" si="10"/>
        <v>0</v>
      </c>
      <c r="T42" s="31">
        <f t="shared" si="10"/>
        <v>0</v>
      </c>
      <c r="U42" s="226">
        <f>SUM(L42:T42)</f>
        <v>0</v>
      </c>
    </row>
    <row r="43" spans="1:23" s="24" customFormat="1">
      <c r="A43" s="339"/>
      <c r="B43" s="30" t="s">
        <v>112</v>
      </c>
      <c r="C43" s="238">
        <f t="shared" si="5"/>
        <v>40.148749999999993</v>
      </c>
      <c r="D43" s="31">
        <f t="shared" ref="D43:T43" si="11">D8+D13+D18+D23+D28+D33+D38</f>
        <v>0</v>
      </c>
      <c r="E43" s="238">
        <f t="shared" si="11"/>
        <v>1.4883333333333333</v>
      </c>
      <c r="F43" s="238">
        <f t="shared" si="11"/>
        <v>3.6550000000000002</v>
      </c>
      <c r="G43" s="238">
        <f t="shared" si="11"/>
        <v>5.1549999999999994</v>
      </c>
      <c r="H43" s="238">
        <f t="shared" si="11"/>
        <v>5.2085416666666671</v>
      </c>
      <c r="I43" s="238">
        <f t="shared" si="11"/>
        <v>18.291875000000001</v>
      </c>
      <c r="J43" s="31">
        <f t="shared" si="11"/>
        <v>2.4249999999999998</v>
      </c>
      <c r="K43" s="31">
        <f t="shared" si="11"/>
        <v>2.4249999999999998</v>
      </c>
      <c r="L43" s="31">
        <f t="shared" si="11"/>
        <v>1.5</v>
      </c>
      <c r="M43" s="31">
        <f t="shared" si="11"/>
        <v>0</v>
      </c>
      <c r="N43" s="31">
        <f t="shared" si="11"/>
        <v>0</v>
      </c>
      <c r="O43" s="31">
        <f t="shared" si="11"/>
        <v>0</v>
      </c>
      <c r="P43" s="31">
        <f t="shared" si="11"/>
        <v>0</v>
      </c>
      <c r="Q43" s="31">
        <f t="shared" si="11"/>
        <v>0</v>
      </c>
      <c r="R43" s="31">
        <f t="shared" si="11"/>
        <v>0</v>
      </c>
      <c r="S43" s="31">
        <f t="shared" si="11"/>
        <v>0</v>
      </c>
      <c r="T43" s="31">
        <f t="shared" si="11"/>
        <v>0</v>
      </c>
      <c r="U43" s="226">
        <f>SUM(L43:T43)</f>
        <v>1.5</v>
      </c>
    </row>
    <row r="44" spans="1:23" s="24" customFormat="1">
      <c r="A44" s="339"/>
      <c r="B44" s="30" t="s">
        <v>113</v>
      </c>
      <c r="C44" s="238">
        <f t="shared" si="5"/>
        <v>9.1249999999999998E-2</v>
      </c>
      <c r="D44" s="31">
        <f t="shared" ref="D44:T44" si="12">D9+D14+D19+D24+D29+D34+D39</f>
        <v>0</v>
      </c>
      <c r="E44" s="238">
        <f t="shared" si="12"/>
        <v>0</v>
      </c>
      <c r="F44" s="238">
        <f t="shared" si="12"/>
        <v>0</v>
      </c>
      <c r="G44" s="238">
        <f t="shared" si="12"/>
        <v>0</v>
      </c>
      <c r="H44" s="238">
        <f t="shared" si="12"/>
        <v>4.5624999999999999E-2</v>
      </c>
      <c r="I44" s="238">
        <f t="shared" si="12"/>
        <v>4.5624999999999999E-2</v>
      </c>
      <c r="J44" s="238">
        <f t="shared" si="12"/>
        <v>0</v>
      </c>
      <c r="K44" s="238">
        <f t="shared" si="12"/>
        <v>0</v>
      </c>
      <c r="L44" s="238">
        <f t="shared" si="12"/>
        <v>0</v>
      </c>
      <c r="M44" s="31">
        <f t="shared" si="12"/>
        <v>0</v>
      </c>
      <c r="N44" s="31">
        <f t="shared" si="12"/>
        <v>0</v>
      </c>
      <c r="O44" s="31">
        <f t="shared" si="12"/>
        <v>0</v>
      </c>
      <c r="P44" s="31">
        <f t="shared" si="12"/>
        <v>0</v>
      </c>
      <c r="Q44" s="31">
        <f t="shared" si="12"/>
        <v>0</v>
      </c>
      <c r="R44" s="31">
        <f t="shared" si="12"/>
        <v>0</v>
      </c>
      <c r="S44" s="31">
        <f t="shared" si="12"/>
        <v>0</v>
      </c>
      <c r="T44" s="31">
        <f t="shared" si="12"/>
        <v>0</v>
      </c>
      <c r="U44" s="226">
        <f>SUM(L44:T44)</f>
        <v>0</v>
      </c>
    </row>
    <row r="45" spans="1:23" s="24" customFormat="1" ht="33" customHeight="1">
      <c r="A45" s="342"/>
      <c r="B45" s="30" t="s">
        <v>114</v>
      </c>
      <c r="C45" s="238">
        <f t="shared" si="5"/>
        <v>7.1550000000000002</v>
      </c>
      <c r="D45" s="31">
        <f t="shared" ref="D45:T45" si="13">D10+D15+D20+D25+D30+D35+D40</f>
        <v>0</v>
      </c>
      <c r="E45" s="31">
        <f t="shared" si="13"/>
        <v>0</v>
      </c>
      <c r="F45" s="238">
        <f t="shared" si="13"/>
        <v>0.65</v>
      </c>
      <c r="G45" s="238">
        <f t="shared" si="13"/>
        <v>0.90500000000000003</v>
      </c>
      <c r="H45" s="238">
        <f t="shared" si="13"/>
        <v>2.15</v>
      </c>
      <c r="I45" s="238">
        <f t="shared" si="13"/>
        <v>1.55</v>
      </c>
      <c r="J45" s="238">
        <f t="shared" si="13"/>
        <v>1.1000000000000001</v>
      </c>
      <c r="K45" s="238">
        <f t="shared" si="13"/>
        <v>0.8</v>
      </c>
      <c r="L45" s="238">
        <f t="shared" si="13"/>
        <v>0</v>
      </c>
      <c r="M45" s="31">
        <f t="shared" si="13"/>
        <v>0</v>
      </c>
      <c r="N45" s="31">
        <f t="shared" si="13"/>
        <v>0</v>
      </c>
      <c r="O45" s="31">
        <f t="shared" si="13"/>
        <v>0</v>
      </c>
      <c r="P45" s="31">
        <f t="shared" si="13"/>
        <v>0</v>
      </c>
      <c r="Q45" s="31">
        <f t="shared" si="13"/>
        <v>0</v>
      </c>
      <c r="R45" s="31">
        <f t="shared" si="13"/>
        <v>0</v>
      </c>
      <c r="S45" s="31">
        <f t="shared" si="13"/>
        <v>0</v>
      </c>
      <c r="T45" s="31">
        <f t="shared" si="13"/>
        <v>0</v>
      </c>
      <c r="U45" s="226">
        <f>SUM(L45:T45)</f>
        <v>0</v>
      </c>
      <c r="V45" s="225">
        <f>I41+J41+K41+L41</f>
        <v>28.137500000000003</v>
      </c>
      <c r="W45" s="225">
        <f>T41+Q41</f>
        <v>0</v>
      </c>
    </row>
    <row r="46" spans="1:23" s="24" customFormat="1" ht="33" customHeight="1">
      <c r="A46" s="502" t="s">
        <v>302</v>
      </c>
      <c r="B46" s="503"/>
      <c r="C46" s="503"/>
      <c r="D46" s="503"/>
      <c r="E46" s="503"/>
      <c r="F46" s="503"/>
      <c r="G46" s="503"/>
      <c r="H46" s="503"/>
      <c r="I46" s="503"/>
      <c r="J46" s="503"/>
      <c r="K46" s="503"/>
      <c r="L46" s="503"/>
      <c r="M46" s="503"/>
      <c r="N46" s="503"/>
      <c r="O46" s="503"/>
      <c r="P46" s="503"/>
      <c r="Q46" s="503"/>
      <c r="R46" s="503"/>
      <c r="S46" s="503"/>
      <c r="T46" s="504"/>
    </row>
    <row r="47" spans="1:23" ht="25.5" customHeight="1">
      <c r="A47" s="330" t="s">
        <v>217</v>
      </c>
      <c r="B47" s="391" t="s">
        <v>105</v>
      </c>
      <c r="C47" s="392" t="s">
        <v>106</v>
      </c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  <c r="R47" s="392"/>
      <c r="S47" s="392"/>
      <c r="T47" s="392"/>
    </row>
    <row r="48" spans="1:23" s="24" customFormat="1" ht="42" customHeight="1">
      <c r="A48" s="330"/>
      <c r="B48" s="391"/>
      <c r="C48" s="31" t="s">
        <v>196</v>
      </c>
      <c r="D48" s="23">
        <v>2013</v>
      </c>
      <c r="E48" s="23">
        <v>2014</v>
      </c>
      <c r="F48" s="23">
        <v>2015</v>
      </c>
      <c r="G48" s="23">
        <v>2016</v>
      </c>
      <c r="H48" s="23">
        <v>2017</v>
      </c>
      <c r="I48" s="23">
        <v>2018</v>
      </c>
      <c r="J48" s="23">
        <v>2019</v>
      </c>
      <c r="K48" s="23">
        <v>2020</v>
      </c>
      <c r="L48" s="23">
        <v>2021</v>
      </c>
      <c r="M48" s="23">
        <v>2022</v>
      </c>
      <c r="N48" s="23">
        <v>2023</v>
      </c>
      <c r="O48" s="23">
        <v>2024</v>
      </c>
      <c r="P48" s="23">
        <v>2025</v>
      </c>
      <c r="Q48" s="23">
        <v>2026</v>
      </c>
      <c r="R48" s="23">
        <v>2027</v>
      </c>
      <c r="S48" s="23">
        <v>2028</v>
      </c>
      <c r="T48" s="23">
        <v>2029</v>
      </c>
    </row>
    <row r="49" spans="1:20" s="24" customFormat="1">
      <c r="A49" s="63" t="s">
        <v>107</v>
      </c>
      <c r="B49" s="58">
        <v>5</v>
      </c>
      <c r="C49" s="62">
        <v>5</v>
      </c>
      <c r="D49" s="62">
        <v>6</v>
      </c>
      <c r="E49" s="62">
        <v>7</v>
      </c>
      <c r="F49" s="62">
        <v>8</v>
      </c>
      <c r="G49" s="62">
        <v>9</v>
      </c>
      <c r="H49" s="62">
        <v>10</v>
      </c>
      <c r="I49" s="62">
        <v>11</v>
      </c>
      <c r="J49" s="62">
        <v>12</v>
      </c>
      <c r="K49" s="62">
        <v>13</v>
      </c>
      <c r="L49" s="62">
        <v>14</v>
      </c>
      <c r="M49" s="62">
        <v>15</v>
      </c>
      <c r="N49" s="62">
        <v>16</v>
      </c>
      <c r="O49" s="62">
        <v>17</v>
      </c>
      <c r="P49" s="62">
        <v>18</v>
      </c>
      <c r="Q49" s="62">
        <v>19</v>
      </c>
      <c r="R49" s="62">
        <v>20</v>
      </c>
      <c r="S49" s="62">
        <v>21</v>
      </c>
      <c r="T49" s="62">
        <v>22</v>
      </c>
    </row>
    <row r="50" spans="1:20" s="24" customFormat="1" ht="33" customHeight="1">
      <c r="A50" s="499" t="str">
        <f ca="1">'Приложение 2 (ЭС)'!A2:W2</f>
        <v>Программа инвестиционных проектов в электроснабжении МО Запорожское СП</v>
      </c>
      <c r="B50" s="500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1"/>
    </row>
    <row r="51" spans="1:20" ht="31.5">
      <c r="A51" s="351" t="s">
        <v>379</v>
      </c>
      <c r="B51" s="187" t="s">
        <v>298</v>
      </c>
      <c r="C51" s="239">
        <f>SUM(D51:T51)</f>
        <v>7.1550000000000002</v>
      </c>
      <c r="D51" s="29">
        <f ca="1">'Приложение 2 (ЭС)'!G85</f>
        <v>0</v>
      </c>
      <c r="E51" s="29">
        <f ca="1">'Приложение 2 (ЭС)'!H85</f>
        <v>0</v>
      </c>
      <c r="F51" s="239">
        <f ca="1">'Приложение 2 (ЭС)'!I85</f>
        <v>0.65</v>
      </c>
      <c r="G51" s="239">
        <f ca="1">'Приложение 2 (ЭС)'!J85</f>
        <v>0.90500000000000003</v>
      </c>
      <c r="H51" s="239">
        <f ca="1">'Приложение 2 (ЭС)'!K85</f>
        <v>2.15</v>
      </c>
      <c r="I51" s="239">
        <f ca="1">'Приложение 2 (ЭС)'!L85</f>
        <v>1.55</v>
      </c>
      <c r="J51" s="239">
        <f ca="1">'Приложение 2 (ЭС)'!M85</f>
        <v>1.1000000000000001</v>
      </c>
      <c r="K51" s="239">
        <f ca="1">'Приложение 2 (ЭС)'!N85</f>
        <v>0.8</v>
      </c>
      <c r="L51" s="29">
        <f ca="1">'Приложение 2 (ЭС)'!O85</f>
        <v>0</v>
      </c>
      <c r="M51" s="29">
        <f ca="1">'Приложение 2 (ЭС)'!P85</f>
        <v>0</v>
      </c>
      <c r="N51" s="29">
        <f ca="1">'Приложение 2 (ЭС)'!Q85</f>
        <v>0</v>
      </c>
      <c r="O51" s="29">
        <f ca="1">'Приложение 2 (ЭС)'!R85</f>
        <v>0</v>
      </c>
      <c r="P51" s="29">
        <f ca="1">'Приложение 2 (ЭС)'!S85</f>
        <v>0</v>
      </c>
      <c r="Q51" s="29">
        <f ca="1">'Приложение 2 (ЭС)'!T85</f>
        <v>0</v>
      </c>
      <c r="R51" s="29">
        <f ca="1">'Приложение 2 (ЭС)'!U85</f>
        <v>0</v>
      </c>
      <c r="S51" s="29">
        <f ca="1">'Приложение 2 (ЭС)'!V85</f>
        <v>0</v>
      </c>
      <c r="T51" s="29">
        <f ca="1">'Приложение 2 (ЭС)'!W85</f>
        <v>0</v>
      </c>
    </row>
    <row r="52" spans="1:20" ht="31.5">
      <c r="A52" s="352"/>
      <c r="B52" s="188" t="s">
        <v>299</v>
      </c>
      <c r="C52" s="29">
        <f>SUM(D52:T52)</f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/>
      <c r="S52" s="29"/>
      <c r="T52" s="29">
        <v>0</v>
      </c>
    </row>
    <row r="53" spans="1:20" ht="47.25">
      <c r="A53" s="353"/>
      <c r="B53" s="188" t="s">
        <v>300</v>
      </c>
      <c r="C53" s="239">
        <f>SUM(D53:T53)</f>
        <v>7.1550000000000002</v>
      </c>
      <c r="D53" s="29">
        <v>0</v>
      </c>
      <c r="E53" s="29">
        <v>0</v>
      </c>
      <c r="F53" s="239">
        <f t="shared" ref="F53:K53" si="14">F51</f>
        <v>0.65</v>
      </c>
      <c r="G53" s="239">
        <f t="shared" si="14"/>
        <v>0.90500000000000003</v>
      </c>
      <c r="H53" s="239">
        <f t="shared" si="14"/>
        <v>2.15</v>
      </c>
      <c r="I53" s="239">
        <f t="shared" si="14"/>
        <v>1.55</v>
      </c>
      <c r="J53" s="239">
        <f t="shared" si="14"/>
        <v>1.1000000000000001</v>
      </c>
      <c r="K53" s="239">
        <f t="shared" si="14"/>
        <v>0.8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/>
      <c r="S53" s="29"/>
      <c r="T53" s="29">
        <v>0</v>
      </c>
    </row>
    <row r="54" spans="1:20" s="24" customFormat="1" ht="33" customHeight="1">
      <c r="A54" s="499" t="str">
        <f ca="1">'Приложение 3 (ТС)'!A2:W2</f>
        <v>Программа инвестиционных проектов в теплоснабжении МО Запорожское СП</v>
      </c>
      <c r="B54" s="500"/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1"/>
    </row>
    <row r="55" spans="1:20" ht="31.5">
      <c r="A55" s="351" t="s">
        <v>380</v>
      </c>
      <c r="B55" s="187" t="s">
        <v>298</v>
      </c>
      <c r="C55" s="239">
        <f>SUM(D55:T55)</f>
        <v>0</v>
      </c>
      <c r="D55" s="29">
        <f ca="1">'Приложение 3 (ТС)'!G70</f>
        <v>0</v>
      </c>
      <c r="E55" s="29">
        <f ca="1">'Приложение 3 (ТС)'!H70</f>
        <v>0</v>
      </c>
      <c r="F55" s="29">
        <f ca="1">'Приложение 3 (ТС)'!I70</f>
        <v>0</v>
      </c>
      <c r="G55" s="29">
        <f ca="1">'Приложение 3 (ТС)'!J70</f>
        <v>0</v>
      </c>
      <c r="H55" s="239">
        <f ca="1">'Приложение 3 (ТС)'!K70</f>
        <v>0</v>
      </c>
      <c r="I55" s="239">
        <f ca="1">'Приложение 3 (ТС)'!L70</f>
        <v>0</v>
      </c>
      <c r="J55" s="239">
        <f ca="1">'Приложение 3 (ТС)'!M70</f>
        <v>0</v>
      </c>
      <c r="K55" s="239">
        <f ca="1">'Приложение 3 (ТС)'!N70</f>
        <v>0</v>
      </c>
      <c r="L55" s="239">
        <f ca="1">'Приложение 3 (ТС)'!O70</f>
        <v>0</v>
      </c>
      <c r="M55" s="29">
        <f ca="1">'Приложение 3 (ТС)'!P70</f>
        <v>0</v>
      </c>
      <c r="N55" s="29">
        <f ca="1">'Приложение 3 (ТС)'!Q70</f>
        <v>0</v>
      </c>
      <c r="O55" s="29">
        <f ca="1">'Приложение 3 (ТС)'!R70</f>
        <v>0</v>
      </c>
      <c r="P55" s="29">
        <f ca="1">'Приложение 3 (ТС)'!S70</f>
        <v>0</v>
      </c>
      <c r="Q55" s="29">
        <f ca="1">'Приложение 3 (ТС)'!T70</f>
        <v>0</v>
      </c>
      <c r="R55" s="29">
        <f ca="1">'Приложение 3 (ТС)'!U70</f>
        <v>0</v>
      </c>
      <c r="S55" s="29">
        <f ca="1">'Приложение 3 (ТС)'!V70</f>
        <v>0</v>
      </c>
      <c r="T55" s="29">
        <f ca="1">'Приложение 3 (ТС)'!W70</f>
        <v>0</v>
      </c>
    </row>
    <row r="56" spans="1:20" ht="31.5">
      <c r="A56" s="352"/>
      <c r="B56" s="188" t="s">
        <v>299</v>
      </c>
      <c r="C56" s="239">
        <f>SUM(D56:T56)</f>
        <v>0</v>
      </c>
      <c r="D56" s="29">
        <v>0</v>
      </c>
      <c r="E56" s="29">
        <v>0</v>
      </c>
      <c r="F56" s="29">
        <v>0</v>
      </c>
      <c r="G56" s="29">
        <v>0</v>
      </c>
      <c r="H56" s="239">
        <f>H55</f>
        <v>0</v>
      </c>
      <c r="I56" s="239">
        <f>I55</f>
        <v>0</v>
      </c>
      <c r="J56" s="239">
        <f>J55</f>
        <v>0</v>
      </c>
      <c r="K56" s="239">
        <f>K55</f>
        <v>0</v>
      </c>
      <c r="L56" s="239">
        <f>L55</f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/>
      <c r="S56" s="29"/>
      <c r="T56" s="29">
        <v>0</v>
      </c>
    </row>
    <row r="57" spans="1:20" ht="47.25">
      <c r="A57" s="353"/>
      <c r="B57" s="188" t="s">
        <v>300</v>
      </c>
      <c r="C57" s="29">
        <f>SUM(D57:T57)</f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/>
      <c r="S57" s="29"/>
      <c r="T57" s="29">
        <v>0</v>
      </c>
    </row>
    <row r="58" spans="1:20" s="24" customFormat="1" ht="33" customHeight="1">
      <c r="A58" s="499" t="str">
        <f ca="1">'Приложение 4 (ВС)'!A2:W2</f>
        <v>Программа инвестиционных проектов в водоснабжении МО Запорожское СП</v>
      </c>
      <c r="B58" s="500"/>
      <c r="C58" s="500"/>
      <c r="D58" s="500"/>
      <c r="E58" s="500"/>
      <c r="F58" s="500"/>
      <c r="G58" s="500"/>
      <c r="H58" s="500"/>
      <c r="I58" s="500"/>
      <c r="J58" s="500"/>
      <c r="K58" s="500"/>
      <c r="L58" s="500"/>
      <c r="M58" s="500"/>
      <c r="N58" s="500"/>
      <c r="O58" s="500"/>
      <c r="P58" s="500"/>
      <c r="Q58" s="500"/>
      <c r="R58" s="500"/>
      <c r="S58" s="500"/>
      <c r="T58" s="501"/>
    </row>
    <row r="59" spans="1:20" ht="31.5">
      <c r="A59" s="351" t="s">
        <v>380</v>
      </c>
      <c r="B59" s="187" t="s">
        <v>298</v>
      </c>
      <c r="C59" s="239">
        <f>SUM(D59:T59)</f>
        <v>0</v>
      </c>
      <c r="D59" s="29">
        <f ca="1">'Приложение 4 (ВС)'!G95</f>
        <v>0</v>
      </c>
      <c r="E59" s="29">
        <f ca="1">'Приложение 4 (ВС)'!H95</f>
        <v>0</v>
      </c>
      <c r="F59" s="239">
        <f ca="1">'Приложение 4 (ВС)'!I95</f>
        <v>0</v>
      </c>
      <c r="G59" s="239">
        <f ca="1">'Приложение 4 (ВС)'!J95</f>
        <v>0</v>
      </c>
      <c r="H59" s="239">
        <f ca="1">'Приложение 4 (ВС)'!K95</f>
        <v>0</v>
      </c>
      <c r="I59" s="29">
        <f ca="1">'Приложение 4 (ВС)'!L95</f>
        <v>0</v>
      </c>
      <c r="J59" s="29">
        <f ca="1">'Приложение 4 (ВС)'!M95</f>
        <v>0</v>
      </c>
      <c r="K59" s="29">
        <f ca="1">'Приложение 4 (ВС)'!N95</f>
        <v>0</v>
      </c>
      <c r="L59" s="29">
        <f ca="1">'Приложение 4 (ВС)'!O95</f>
        <v>0</v>
      </c>
      <c r="M59" s="29">
        <f ca="1">'Приложение 4 (ВС)'!P95</f>
        <v>0</v>
      </c>
      <c r="N59" s="29">
        <f ca="1">'Приложение 4 (ВС)'!Q95</f>
        <v>0</v>
      </c>
      <c r="O59" s="29">
        <f ca="1">'Приложение 4 (ВС)'!R95</f>
        <v>0</v>
      </c>
      <c r="P59" s="29">
        <f ca="1">'Приложение 4 (ВС)'!S95</f>
        <v>0</v>
      </c>
      <c r="Q59" s="29">
        <f ca="1">'Приложение 4 (ВС)'!T95</f>
        <v>0</v>
      </c>
      <c r="R59" s="29">
        <f ca="1">'Приложение 4 (ВС)'!U95</f>
        <v>0</v>
      </c>
      <c r="S59" s="29">
        <f ca="1">'Приложение 4 (ВС)'!V95</f>
        <v>0</v>
      </c>
      <c r="T59" s="29">
        <f ca="1">'Приложение 4 (ВС)'!W95</f>
        <v>0</v>
      </c>
    </row>
    <row r="60" spans="1:20" ht="31.5">
      <c r="A60" s="352"/>
      <c r="B60" s="188" t="s">
        <v>299</v>
      </c>
      <c r="C60" s="239">
        <f>SUM(D60:T60)</f>
        <v>0</v>
      </c>
      <c r="D60" s="29">
        <v>0</v>
      </c>
      <c r="E60" s="29">
        <v>0</v>
      </c>
      <c r="F60" s="239">
        <f>F59</f>
        <v>0</v>
      </c>
      <c r="G60" s="239">
        <f>G59</f>
        <v>0</v>
      </c>
      <c r="H60" s="239">
        <f>H59</f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/>
      <c r="S60" s="29"/>
      <c r="T60" s="29">
        <v>0</v>
      </c>
    </row>
    <row r="61" spans="1:20" ht="47.25">
      <c r="A61" s="353"/>
      <c r="B61" s="188" t="s">
        <v>300</v>
      </c>
      <c r="C61" s="28">
        <f>SUM(D61:T61)</f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/>
      <c r="S61" s="29"/>
      <c r="T61" s="29">
        <v>0</v>
      </c>
    </row>
    <row r="62" spans="1:20" s="24" customFormat="1" ht="33" customHeight="1">
      <c r="A62" s="499" t="str">
        <f ca="1">'Приложение 5 (ВО)'!A2:W2</f>
        <v>Программа инвестиционных проектов  в водоотведении МО Запорожское СП</v>
      </c>
      <c r="B62" s="500"/>
      <c r="C62" s="500"/>
      <c r="D62" s="500"/>
      <c r="E62" s="500"/>
      <c r="F62" s="500"/>
      <c r="G62" s="500"/>
      <c r="H62" s="500"/>
      <c r="I62" s="500"/>
      <c r="J62" s="500"/>
      <c r="K62" s="500"/>
      <c r="L62" s="500"/>
      <c r="M62" s="500"/>
      <c r="N62" s="500"/>
      <c r="O62" s="500"/>
      <c r="P62" s="500"/>
      <c r="Q62" s="500"/>
      <c r="R62" s="500"/>
      <c r="S62" s="500"/>
      <c r="T62" s="501"/>
    </row>
    <row r="63" spans="1:20" ht="31.5">
      <c r="A63" s="351" t="s">
        <v>380</v>
      </c>
      <c r="B63" s="187" t="s">
        <v>298</v>
      </c>
      <c r="C63" s="239">
        <f>SUM(D63:T63)</f>
        <v>0</v>
      </c>
      <c r="D63" s="29">
        <f ca="1">'Приложение 5 (ВО)'!G75</f>
        <v>0</v>
      </c>
      <c r="E63" s="29">
        <f ca="1">'Приложение 5 (ВО)'!H75</f>
        <v>0</v>
      </c>
      <c r="F63" s="29">
        <f ca="1">'Приложение 5 (ВО)'!I75</f>
        <v>0</v>
      </c>
      <c r="G63" s="259">
        <f ca="1">'Приложение 5 (ВО)'!J75</f>
        <v>0</v>
      </c>
      <c r="H63" s="259">
        <f ca="1">'Приложение 5 (ВО)'!K75</f>
        <v>0</v>
      </c>
      <c r="I63" s="259">
        <f ca="1">'Приложение 5 (ВО)'!L75</f>
        <v>0</v>
      </c>
      <c r="J63" s="259">
        <f ca="1">'Приложение 5 (ВО)'!M75</f>
        <v>0</v>
      </c>
      <c r="K63" s="259">
        <f ca="1">'Приложение 5 (ВО)'!N75</f>
        <v>0</v>
      </c>
      <c r="L63" s="29">
        <f ca="1">'Приложение 5 (ВО)'!O75</f>
        <v>0</v>
      </c>
      <c r="M63" s="29">
        <f ca="1">'Приложение 5 (ВО)'!P75</f>
        <v>0</v>
      </c>
      <c r="N63" s="29">
        <f ca="1">'Приложение 5 (ВО)'!Q75</f>
        <v>0</v>
      </c>
      <c r="O63" s="29">
        <f ca="1">'Приложение 5 (ВО)'!R75</f>
        <v>0</v>
      </c>
      <c r="P63" s="29">
        <f ca="1">'Приложение 5 (ВО)'!S75</f>
        <v>0</v>
      </c>
      <c r="Q63" s="29">
        <f ca="1">'Приложение 5 (ВО)'!T75</f>
        <v>0</v>
      </c>
      <c r="R63" s="29">
        <f ca="1">'Приложение 5 (ВО)'!U75</f>
        <v>0</v>
      </c>
      <c r="S63" s="29">
        <f ca="1">'Приложение 5 (ВО)'!V75</f>
        <v>0</v>
      </c>
      <c r="T63" s="29">
        <f ca="1">'Приложение 5 (ВО)'!W75</f>
        <v>0</v>
      </c>
    </row>
    <row r="64" spans="1:20" ht="31.5">
      <c r="A64" s="352"/>
      <c r="B64" s="188" t="s">
        <v>299</v>
      </c>
      <c r="C64" s="239">
        <f>SUM(D64:T64)</f>
        <v>0</v>
      </c>
      <c r="D64" s="29">
        <f ca="1">'Приложение 5 (ВО)'!G76</f>
        <v>0</v>
      </c>
      <c r="E64" s="29">
        <f ca="1">'Приложение 5 (ВО)'!H76</f>
        <v>0</v>
      </c>
      <c r="F64" s="29">
        <f ca="1">'Приложение 5 (ВО)'!I76</f>
        <v>0</v>
      </c>
      <c r="G64" s="259">
        <f ca="1">G63</f>
        <v>0</v>
      </c>
      <c r="H64" s="259">
        <f ca="1">H63</f>
        <v>0</v>
      </c>
      <c r="I64" s="259">
        <f ca="1">I63</f>
        <v>0</v>
      </c>
      <c r="J64" s="259">
        <f ca="1">J63</f>
        <v>0</v>
      </c>
      <c r="K64" s="259">
        <f ca="1">K63</f>
        <v>0</v>
      </c>
      <c r="L64" s="29">
        <f ca="1">'Приложение 5 (ВО)'!O76</f>
        <v>0</v>
      </c>
      <c r="M64" s="29">
        <f ca="1">'Приложение 5 (ВО)'!P76</f>
        <v>0</v>
      </c>
      <c r="N64" s="29">
        <f ca="1">'Приложение 5 (ВО)'!Q76</f>
        <v>0</v>
      </c>
      <c r="O64" s="29">
        <f ca="1">'Приложение 5 (ВО)'!R76</f>
        <v>0</v>
      </c>
      <c r="P64" s="29">
        <f ca="1">'Приложение 5 (ВО)'!S76</f>
        <v>0</v>
      </c>
      <c r="Q64" s="29">
        <f ca="1">'Приложение 5 (ВО)'!T76</f>
        <v>0</v>
      </c>
      <c r="R64" s="29">
        <f ca="1">'Приложение 5 (ВО)'!U76</f>
        <v>0</v>
      </c>
      <c r="S64" s="29">
        <f ca="1">'Приложение 5 (ВО)'!V76</f>
        <v>0</v>
      </c>
      <c r="T64" s="29">
        <f ca="1">'Приложение 5 (ВО)'!W76</f>
        <v>0</v>
      </c>
    </row>
    <row r="65" spans="1:20" ht="47.25">
      <c r="A65" s="353"/>
      <c r="B65" s="188" t="s">
        <v>300</v>
      </c>
      <c r="C65" s="29">
        <f>SUM(D65:T65)</f>
        <v>0</v>
      </c>
      <c r="D65" s="29">
        <f ca="1">'Приложение 5 (ВО)'!G77</f>
        <v>0</v>
      </c>
      <c r="E65" s="29">
        <f ca="1">'Приложение 5 (ВО)'!H77</f>
        <v>0</v>
      </c>
      <c r="F65" s="29">
        <f ca="1">'Приложение 5 (ВО)'!I77</f>
        <v>0</v>
      </c>
      <c r="G65" s="29">
        <f ca="1">'Приложение 5 (ВО)'!J77</f>
        <v>0</v>
      </c>
      <c r="H65" s="29">
        <f ca="1">'Приложение 5 (ВО)'!K77</f>
        <v>0</v>
      </c>
      <c r="I65" s="29">
        <f ca="1">'Приложение 5 (ВО)'!L77</f>
        <v>0</v>
      </c>
      <c r="J65" s="29">
        <f ca="1">'Приложение 5 (ВО)'!M77</f>
        <v>0</v>
      </c>
      <c r="K65" s="29">
        <f ca="1">'Приложение 5 (ВО)'!N77</f>
        <v>0</v>
      </c>
      <c r="L65" s="29">
        <f ca="1">'Приложение 5 (ВО)'!O77</f>
        <v>0</v>
      </c>
      <c r="M65" s="29">
        <f ca="1">'Приложение 5 (ВО)'!P77</f>
        <v>0</v>
      </c>
      <c r="N65" s="29">
        <f ca="1">'Приложение 5 (ВО)'!Q77</f>
        <v>0</v>
      </c>
      <c r="O65" s="29">
        <f ca="1">'Приложение 5 (ВО)'!R77</f>
        <v>0</v>
      </c>
      <c r="P65" s="29">
        <f ca="1">'Приложение 5 (ВО)'!S77</f>
        <v>0</v>
      </c>
      <c r="Q65" s="29">
        <f ca="1">'Приложение 5 (ВО)'!T77</f>
        <v>0</v>
      </c>
      <c r="R65" s="29">
        <f ca="1">'Приложение 5 (ВО)'!U77</f>
        <v>0</v>
      </c>
      <c r="S65" s="29">
        <f ca="1">'Приложение 5 (ВО)'!V77</f>
        <v>0</v>
      </c>
      <c r="T65" s="29">
        <f ca="1">'Приложение 5 (ВО)'!W77</f>
        <v>0</v>
      </c>
    </row>
    <row r="66" spans="1:20" s="24" customFormat="1" ht="33" customHeight="1">
      <c r="A66" s="499" t="str">
        <f ca="1">'Приложение 7 (УТБО)'!A2:W2</f>
        <v>Программа инвестиционных проектов в сфере захоронении (утилизации) ТБО, КГО и других отходов в  МО Запорожское СП</v>
      </c>
      <c r="B66" s="500"/>
      <c r="C66" s="500"/>
      <c r="D66" s="500"/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500"/>
      <c r="R66" s="500"/>
      <c r="S66" s="500"/>
      <c r="T66" s="501"/>
    </row>
    <row r="67" spans="1:20" ht="31.5">
      <c r="A67" s="351" t="s">
        <v>235</v>
      </c>
      <c r="B67" s="187" t="s">
        <v>298</v>
      </c>
      <c r="C67" s="29">
        <f ca="1">'Приложение 7 (УТБО)'!F55</f>
        <v>0</v>
      </c>
      <c r="D67" s="29">
        <f ca="1">'Приложение 7 (УТБО)'!G55</f>
        <v>0</v>
      </c>
      <c r="E67" s="29">
        <f ca="1">'Приложение 7 (УТБО)'!H55</f>
        <v>0</v>
      </c>
      <c r="F67" s="29">
        <f ca="1">'Приложение 7 (УТБО)'!I55</f>
        <v>0</v>
      </c>
      <c r="G67" s="29">
        <f ca="1">'Приложение 7 (УТБО)'!J55</f>
        <v>0</v>
      </c>
      <c r="H67" s="29">
        <f ca="1">'Приложение 7 (УТБО)'!K55</f>
        <v>0</v>
      </c>
      <c r="I67" s="29">
        <f ca="1">'Приложение 7 (УТБО)'!L55</f>
        <v>0</v>
      </c>
      <c r="J67" s="29">
        <f ca="1">'Приложение 7 (УТБО)'!M55</f>
        <v>0</v>
      </c>
      <c r="K67" s="29">
        <f ca="1">'Приложение 7 (УТБО)'!N55</f>
        <v>0</v>
      </c>
      <c r="L67" s="29">
        <f ca="1">'Приложение 7 (УТБО)'!O55</f>
        <v>0</v>
      </c>
      <c r="M67" s="29">
        <f ca="1">'Приложение 7 (УТБО)'!P55</f>
        <v>0</v>
      </c>
      <c r="N67" s="29">
        <f ca="1">'Приложение 7 (УТБО)'!Q55</f>
        <v>0</v>
      </c>
      <c r="O67" s="29">
        <f ca="1">'Приложение 7 (УТБО)'!R55</f>
        <v>0</v>
      </c>
      <c r="P67" s="29">
        <f ca="1">'Приложение 7 (УТБО)'!S55</f>
        <v>0</v>
      </c>
      <c r="Q67" s="29">
        <f ca="1">'Приложение 7 (УТБО)'!V55</f>
        <v>0</v>
      </c>
      <c r="R67" s="29"/>
      <c r="S67" s="29"/>
      <c r="T67" s="29">
        <f ca="1">'Приложение 7 (УТБО)'!W55</f>
        <v>0</v>
      </c>
    </row>
    <row r="68" spans="1:20" ht="31.5">
      <c r="A68" s="352"/>
      <c r="B68" s="188" t="s">
        <v>299</v>
      </c>
      <c r="C68" s="29">
        <f>SUM(D68:T68)</f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/>
      <c r="S68" s="29"/>
      <c r="T68" s="29">
        <v>0</v>
      </c>
    </row>
    <row r="69" spans="1:20" ht="52.5" customHeight="1">
      <c r="A69" s="352"/>
      <c r="B69" s="188" t="s">
        <v>300</v>
      </c>
      <c r="C69" s="29">
        <f>SUM(D69:T69)</f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/>
      <c r="S69" s="29"/>
      <c r="T69" s="29">
        <v>0</v>
      </c>
    </row>
    <row r="70" spans="1:20">
      <c r="A70" s="497" t="s">
        <v>301</v>
      </c>
      <c r="B70" s="185" t="str">
        <f>A51</f>
        <v>ОАО "Ленэнерго"</v>
      </c>
      <c r="C70" s="260">
        <f>C51</f>
        <v>7.1550000000000002</v>
      </c>
      <c r="D70" s="186">
        <f t="shared" ref="D70:T70" si="15">D51</f>
        <v>0</v>
      </c>
      <c r="E70" s="186">
        <f t="shared" si="15"/>
        <v>0</v>
      </c>
      <c r="F70" s="260">
        <f t="shared" si="15"/>
        <v>0.65</v>
      </c>
      <c r="G70" s="260">
        <f t="shared" si="15"/>
        <v>0.90500000000000003</v>
      </c>
      <c r="H70" s="260">
        <f t="shared" si="15"/>
        <v>2.15</v>
      </c>
      <c r="I70" s="260">
        <f t="shared" si="15"/>
        <v>1.55</v>
      </c>
      <c r="J70" s="260">
        <f t="shared" si="15"/>
        <v>1.1000000000000001</v>
      </c>
      <c r="K70" s="260">
        <f t="shared" si="15"/>
        <v>0.8</v>
      </c>
      <c r="L70" s="186">
        <f t="shared" si="15"/>
        <v>0</v>
      </c>
      <c r="M70" s="186">
        <f t="shared" si="15"/>
        <v>0</v>
      </c>
      <c r="N70" s="186">
        <f t="shared" si="15"/>
        <v>0</v>
      </c>
      <c r="O70" s="186">
        <f t="shared" si="15"/>
        <v>0</v>
      </c>
      <c r="P70" s="186">
        <f t="shared" si="15"/>
        <v>0</v>
      </c>
      <c r="Q70" s="186">
        <f t="shared" si="15"/>
        <v>0</v>
      </c>
      <c r="R70" s="186">
        <f t="shared" si="15"/>
        <v>0</v>
      </c>
      <c r="S70" s="186">
        <f t="shared" si="15"/>
        <v>0</v>
      </c>
      <c r="T70" s="186">
        <f t="shared" si="15"/>
        <v>0</v>
      </c>
    </row>
    <row r="71" spans="1:20" ht="30" customHeight="1">
      <c r="A71" s="498"/>
      <c r="B71" s="185" t="str">
        <f>A63</f>
        <v>ООО "УК "Оазис"</v>
      </c>
      <c r="C71" s="260">
        <f>C55+C59+C63</f>
        <v>0</v>
      </c>
      <c r="D71" s="186">
        <f t="shared" ref="D71:T71" si="16">D55+D59+D63</f>
        <v>0</v>
      </c>
      <c r="E71" s="186">
        <f t="shared" si="16"/>
        <v>0</v>
      </c>
      <c r="F71" s="260">
        <f t="shared" si="16"/>
        <v>0</v>
      </c>
      <c r="G71" s="260">
        <f t="shared" si="16"/>
        <v>0</v>
      </c>
      <c r="H71" s="260">
        <f t="shared" si="16"/>
        <v>0</v>
      </c>
      <c r="I71" s="260">
        <f t="shared" si="16"/>
        <v>0</v>
      </c>
      <c r="J71" s="260">
        <f t="shared" si="16"/>
        <v>0</v>
      </c>
      <c r="K71" s="260">
        <f t="shared" si="16"/>
        <v>0</v>
      </c>
      <c r="L71" s="260">
        <f t="shared" si="16"/>
        <v>0</v>
      </c>
      <c r="M71" s="186">
        <f t="shared" si="16"/>
        <v>0</v>
      </c>
      <c r="N71" s="186">
        <f t="shared" si="16"/>
        <v>0</v>
      </c>
      <c r="O71" s="186">
        <f t="shared" si="16"/>
        <v>0</v>
      </c>
      <c r="P71" s="186">
        <f t="shared" si="16"/>
        <v>0</v>
      </c>
      <c r="Q71" s="186">
        <f t="shared" si="16"/>
        <v>0</v>
      </c>
      <c r="R71" s="186">
        <f t="shared" si="16"/>
        <v>0</v>
      </c>
      <c r="S71" s="186">
        <f t="shared" si="16"/>
        <v>0</v>
      </c>
      <c r="T71" s="186">
        <f t="shared" si="16"/>
        <v>0</v>
      </c>
    </row>
  </sheetData>
  <mergeCells count="28">
    <mergeCell ref="B47:B48"/>
    <mergeCell ref="C47:T47"/>
    <mergeCell ref="A31:A35"/>
    <mergeCell ref="A41:A45"/>
    <mergeCell ref="A21:A25"/>
    <mergeCell ref="A26:A30"/>
    <mergeCell ref="A1:T1"/>
    <mergeCell ref="A2:T2"/>
    <mergeCell ref="A3:A4"/>
    <mergeCell ref="B3:B4"/>
    <mergeCell ref="C3:T3"/>
    <mergeCell ref="A11:A15"/>
    <mergeCell ref="A6:A10"/>
    <mergeCell ref="A54:T54"/>
    <mergeCell ref="A55:A57"/>
    <mergeCell ref="A58:T58"/>
    <mergeCell ref="A36:A40"/>
    <mergeCell ref="A51:A53"/>
    <mergeCell ref="A46:T46"/>
    <mergeCell ref="A50:T50"/>
    <mergeCell ref="A47:A48"/>
    <mergeCell ref="A16:A20"/>
    <mergeCell ref="A70:A71"/>
    <mergeCell ref="A59:A61"/>
    <mergeCell ref="A62:T62"/>
    <mergeCell ref="A63:A65"/>
    <mergeCell ref="A66:T66"/>
    <mergeCell ref="A67:A69"/>
  </mergeCells>
  <phoneticPr fontId="0" type="noConversion"/>
  <conditionalFormatting sqref="A1:A3 A46:A50 A54 A58 A62 A66 B47:T49 A51:T53 A55:T57 A59:T61 A63:T65 A67:T71 A31:T45 A5:A30 B1:T30">
    <cfRule type="cellIs" dxfId="0" priority="31" stopIfTrue="1" operator="equal">
      <formula>0</formula>
    </cfRule>
  </conditionalFormatting>
  <pageMargins left="0.7" right="0.7" top="0.75" bottom="0.75" header="0.3" footer="0.3"/>
  <pageSetup paperSize="9" scale="35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W38"/>
  <sheetViews>
    <sheetView view="pageBreakPreview" topLeftCell="B1" zoomScaleNormal="70" zoomScaleSheetLayoutView="100" workbookViewId="0">
      <pane ySplit="1" topLeftCell="A29" activePane="bottomLeft" state="frozen"/>
      <selection activeCell="B1" sqref="B1"/>
      <selection pane="bottomLeft" activeCell="B3" sqref="A3:V38"/>
    </sheetView>
  </sheetViews>
  <sheetFormatPr defaultRowHeight="15.75"/>
  <cols>
    <col min="1" max="1" width="9.140625" style="2" hidden="1" customWidth="1"/>
    <col min="2" max="2" width="34.42578125" style="2" customWidth="1"/>
    <col min="3" max="3" width="14.28515625" style="3" customWidth="1"/>
    <col min="4" max="4" width="16.140625" style="3" customWidth="1"/>
    <col min="5" max="5" width="10.7109375" style="3" customWidth="1"/>
    <col min="6" max="6" width="12.28515625" style="11" customWidth="1"/>
    <col min="7" max="7" width="10.140625" style="11" customWidth="1"/>
    <col min="8" max="8" width="10.42578125" style="11" customWidth="1"/>
    <col min="9" max="9" width="11" style="11" customWidth="1"/>
    <col min="10" max="10" width="10.42578125" style="11" customWidth="1"/>
    <col min="11" max="11" width="11" style="11" customWidth="1"/>
    <col min="12" max="17" width="10.7109375" style="11" customWidth="1"/>
    <col min="18" max="19" width="11" style="11" customWidth="1"/>
    <col min="20" max="20" width="10.28515625" style="11" customWidth="1"/>
    <col min="21" max="21" width="9.28515625" style="155" customWidth="1"/>
    <col min="22" max="22" width="9.140625" style="155"/>
    <col min="23" max="23" width="9.140625" style="3"/>
    <col min="24" max="16384" width="9.140625" style="2"/>
  </cols>
  <sheetData>
    <row r="1" spans="1:23" s="21" customFormat="1" ht="16.5" customHeight="1">
      <c r="A1" s="124" t="s">
        <v>100</v>
      </c>
    </row>
    <row r="2" spans="1:23" ht="15.75" customHeight="1" thickBot="1">
      <c r="A2" s="128"/>
      <c r="B2" s="460" t="s">
        <v>261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</row>
    <row r="3" spans="1:23" ht="42.75" customHeight="1">
      <c r="A3" s="463" t="s">
        <v>0</v>
      </c>
      <c r="B3" s="465" t="s">
        <v>217</v>
      </c>
      <c r="C3" s="465" t="s">
        <v>2</v>
      </c>
      <c r="D3" s="154" t="s">
        <v>233</v>
      </c>
      <c r="E3" s="505" t="s">
        <v>219</v>
      </c>
      <c r="F3" s="505"/>
      <c r="G3" s="505"/>
      <c r="H3" s="505"/>
      <c r="I3" s="505"/>
      <c r="J3" s="505"/>
      <c r="K3" s="505"/>
      <c r="L3" s="455" t="s">
        <v>220</v>
      </c>
      <c r="M3" s="455"/>
      <c r="N3" s="455"/>
      <c r="O3" s="455"/>
      <c r="P3" s="455"/>
      <c r="Q3" s="455"/>
      <c r="R3" s="455"/>
      <c r="S3" s="455"/>
      <c r="T3" s="456"/>
      <c r="U3" s="466" t="s">
        <v>236</v>
      </c>
      <c r="V3" s="468" t="s">
        <v>309</v>
      </c>
    </row>
    <row r="4" spans="1:23" ht="32.25" customHeight="1">
      <c r="A4" s="464"/>
      <c r="B4" s="311"/>
      <c r="C4" s="311"/>
      <c r="D4" s="13" t="s">
        <v>4</v>
      </c>
      <c r="E4" s="13" t="s">
        <v>5</v>
      </c>
      <c r="F4" s="13" t="s">
        <v>6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18</v>
      </c>
      <c r="L4" s="13" t="s">
        <v>303</v>
      </c>
      <c r="M4" s="13" t="s">
        <v>304</v>
      </c>
      <c r="N4" s="13" t="s">
        <v>305</v>
      </c>
      <c r="O4" s="13" t="s">
        <v>306</v>
      </c>
      <c r="P4" s="13" t="s">
        <v>161</v>
      </c>
      <c r="Q4" s="13" t="s">
        <v>307</v>
      </c>
      <c r="R4" s="13" t="s">
        <v>308</v>
      </c>
      <c r="S4" s="13" t="s">
        <v>317</v>
      </c>
      <c r="T4" s="13" t="s">
        <v>318</v>
      </c>
      <c r="U4" s="467"/>
      <c r="V4" s="469"/>
    </row>
    <row r="5" spans="1:23" ht="16.5" customHeight="1">
      <c r="A5" s="131"/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58">
        <v>21</v>
      </c>
    </row>
    <row r="6" spans="1:23" s="126" customFormat="1">
      <c r="A6" s="506" t="s">
        <v>243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  <c r="Q6" s="507"/>
      <c r="R6" s="507"/>
      <c r="S6" s="507"/>
      <c r="T6" s="507"/>
      <c r="U6" s="507"/>
      <c r="V6" s="508"/>
      <c r="W6" s="125"/>
    </row>
    <row r="7" spans="1:23" ht="69" customHeight="1">
      <c r="A7" s="132"/>
      <c r="B7" s="10" t="s">
        <v>242</v>
      </c>
      <c r="C7" s="152" t="s">
        <v>49</v>
      </c>
      <c r="D7" s="275" t="s">
        <v>235</v>
      </c>
      <c r="E7" s="270">
        <v>1.1019266427112377</v>
      </c>
      <c r="F7" s="270">
        <v>1.0485662941069926</v>
      </c>
      <c r="G7" s="270">
        <v>1.0586189022545995</v>
      </c>
      <c r="H7" s="270">
        <v>1.0579595369257533</v>
      </c>
      <c r="I7" s="270">
        <v>1.0579764021416591</v>
      </c>
      <c r="J7" s="270">
        <v>1.0579852435820487</v>
      </c>
      <c r="K7" s="270">
        <v>1.0508004209953992</v>
      </c>
      <c r="L7" s="270">
        <v>1.0455165976231562</v>
      </c>
      <c r="M7" s="270">
        <v>1.0411144075483807</v>
      </c>
      <c r="N7" s="270">
        <v>1.0385162831201433</v>
      </c>
      <c r="O7" s="270">
        <v>1.0361288815380016</v>
      </c>
      <c r="P7" s="270">
        <v>1.0341108290667669</v>
      </c>
      <c r="Q7" s="270">
        <v>1.0323710547963711</v>
      </c>
      <c r="R7" s="270">
        <v>1.0307576954807491</v>
      </c>
      <c r="S7" s="270">
        <v>1.0287070472764308</v>
      </c>
      <c r="T7" s="270">
        <v>1.0262309791412156</v>
      </c>
      <c r="U7" s="91" t="s">
        <v>87</v>
      </c>
      <c r="V7" s="91" t="s">
        <v>87</v>
      </c>
    </row>
    <row r="8" spans="1:23" ht="78.75">
      <c r="A8" s="133"/>
      <c r="B8" s="10" t="s">
        <v>251</v>
      </c>
      <c r="C8" s="152" t="s">
        <v>49</v>
      </c>
      <c r="D8" s="275" t="s">
        <v>235</v>
      </c>
      <c r="E8" s="270">
        <v>1.081</v>
      </c>
      <c r="F8" s="270">
        <v>1.0369999999999999</v>
      </c>
      <c r="G8" s="270">
        <v>1.0349999999999999</v>
      </c>
      <c r="H8" s="270">
        <v>1.069</v>
      </c>
      <c r="I8" s="270">
        <v>1.0771853858533</v>
      </c>
      <c r="J8" s="270">
        <v>1.0661305341615859</v>
      </c>
      <c r="K8" s="270">
        <v>1.0599197149122248</v>
      </c>
      <c r="L8" s="270">
        <v>1.0527590297151634</v>
      </c>
      <c r="M8" s="270">
        <v>1.0495140543319921</v>
      </c>
      <c r="N8" s="270">
        <v>1.046258011173999</v>
      </c>
      <c r="O8" s="270">
        <v>1.0436447409640843</v>
      </c>
      <c r="P8" s="270">
        <v>1.0412447550362547</v>
      </c>
      <c r="Q8" s="270">
        <v>1.0393800649728058</v>
      </c>
      <c r="R8" s="270">
        <v>1.0371505411135034</v>
      </c>
      <c r="S8" s="270">
        <v>1.0341202957420479</v>
      </c>
      <c r="T8" s="270">
        <v>1.0309305676688907</v>
      </c>
      <c r="U8" s="91" t="s">
        <v>87</v>
      </c>
      <c r="V8" s="91" t="s">
        <v>87</v>
      </c>
    </row>
    <row r="9" spans="1:23" ht="36.75" customHeight="1">
      <c r="A9" s="133"/>
      <c r="B9" s="10" t="s">
        <v>244</v>
      </c>
      <c r="C9" s="152" t="s">
        <v>49</v>
      </c>
      <c r="D9" s="275" t="s">
        <v>235</v>
      </c>
      <c r="E9" s="270">
        <v>1.0740000000000001</v>
      </c>
      <c r="F9" s="270">
        <v>1.06</v>
      </c>
      <c r="G9" s="270">
        <v>1.06</v>
      </c>
      <c r="H9" s="270">
        <v>1.06</v>
      </c>
      <c r="I9" s="270">
        <v>1.06</v>
      </c>
      <c r="J9" s="270">
        <v>1.06</v>
      </c>
      <c r="K9" s="270">
        <v>1.0569999999999999</v>
      </c>
      <c r="L9" s="270">
        <v>1.0549999999999999</v>
      </c>
      <c r="M9" s="270">
        <v>1.0549999999999999</v>
      </c>
      <c r="N9" s="270">
        <v>1.054</v>
      </c>
      <c r="O9" s="270">
        <v>1.0529999999999999</v>
      </c>
      <c r="P9" s="270">
        <v>1.05</v>
      </c>
      <c r="Q9" s="270">
        <v>1.0449999999999999</v>
      </c>
      <c r="R9" s="270">
        <v>1.04</v>
      </c>
      <c r="S9" s="270">
        <v>1.0389999999999999</v>
      </c>
      <c r="T9" s="270">
        <v>1.036</v>
      </c>
      <c r="U9" s="91" t="s">
        <v>87</v>
      </c>
      <c r="V9" s="91" t="s">
        <v>87</v>
      </c>
    </row>
    <row r="10" spans="1:23" ht="60" customHeight="1">
      <c r="A10" s="133"/>
      <c r="B10" s="10" t="s">
        <v>245</v>
      </c>
      <c r="C10" s="152" t="s">
        <v>8</v>
      </c>
      <c r="D10" s="275" t="s">
        <v>235</v>
      </c>
      <c r="E10" s="270">
        <v>1.0660000000000001</v>
      </c>
      <c r="F10" s="270">
        <v>1.0589999999999999</v>
      </c>
      <c r="G10" s="270">
        <v>1.0629999999999999</v>
      </c>
      <c r="H10" s="270">
        <v>1.0569999999999999</v>
      </c>
      <c r="I10" s="270">
        <v>1.0580000000000001</v>
      </c>
      <c r="J10" s="270">
        <v>1.056</v>
      </c>
      <c r="K10" s="270">
        <v>1.056</v>
      </c>
      <c r="L10" s="270">
        <v>1.054</v>
      </c>
      <c r="M10" s="270">
        <v>1.0549999999999999</v>
      </c>
      <c r="N10" s="270">
        <v>1.0529999999999999</v>
      </c>
      <c r="O10" s="270">
        <v>1.0509999999999999</v>
      </c>
      <c r="P10" s="270">
        <v>1.05</v>
      </c>
      <c r="Q10" s="270">
        <v>1.0469999999999999</v>
      </c>
      <c r="R10" s="270">
        <v>1.0449999999999999</v>
      </c>
      <c r="S10" s="270">
        <v>1.042</v>
      </c>
      <c r="T10" s="270">
        <v>1.04</v>
      </c>
      <c r="U10" s="91" t="s">
        <v>87</v>
      </c>
      <c r="V10" s="91" t="s">
        <v>87</v>
      </c>
    </row>
    <row r="11" spans="1:23" s="126" customFormat="1">
      <c r="A11" s="451" t="s">
        <v>252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3"/>
      <c r="W11" s="125"/>
    </row>
    <row r="12" spans="1:23" ht="57" customHeight="1">
      <c r="A12" s="132"/>
      <c r="B12" s="6" t="s">
        <v>249</v>
      </c>
      <c r="C12" s="148" t="s">
        <v>250</v>
      </c>
      <c r="D12" s="149">
        <f>D13+D14</f>
        <v>4.9340852550969476</v>
      </c>
      <c r="E12" s="149">
        <f>E13+E14</f>
        <v>5.4370000000000003</v>
      </c>
      <c r="F12" s="149">
        <f t="shared" ref="F12:L12" si="0">F13+F14</f>
        <v>5.7010549410597191</v>
      </c>
      <c r="G12" s="149">
        <f t="shared" si="0"/>
        <v>6.0352445233978003</v>
      </c>
      <c r="H12" s="149">
        <f t="shared" si="0"/>
        <v>6.3850445012076253</v>
      </c>
      <c r="I12" s="149">
        <f t="shared" si="0"/>
        <v>6.7552264089020282</v>
      </c>
      <c r="J12" s="149">
        <f t="shared" si="0"/>
        <v>7.1469298576741007</v>
      </c>
      <c r="K12" s="149">
        <f t="shared" si="0"/>
        <v>7.509996903268533</v>
      </c>
      <c r="L12" s="149">
        <f t="shared" si="0"/>
        <v>7.8518264104657556</v>
      </c>
      <c r="M12" s="149">
        <f t="shared" ref="M12:T12" si="1">M13+M14</f>
        <v>8.1746496015047843</v>
      </c>
      <c r="N12" s="149">
        <f t="shared" si="1"/>
        <v>8.4895067199643091</v>
      </c>
      <c r="O12" s="149">
        <f t="shared" si="1"/>
        <v>8.7962231025659676</v>
      </c>
      <c r="P12" s="149">
        <f t="shared" si="1"/>
        <v>9.0962695652507417</v>
      </c>
      <c r="Q12" s="149">
        <f t="shared" si="1"/>
        <v>9.390725405790036</v>
      </c>
      <c r="R12" s="149">
        <f t="shared" si="1"/>
        <v>9.6795624781646605</v>
      </c>
      <c r="S12" s="149">
        <f t="shared" si="1"/>
        <v>9.957434135840499</v>
      </c>
      <c r="T12" s="149">
        <f t="shared" si="1"/>
        <v>10.218627382957759</v>
      </c>
      <c r="U12" s="156">
        <f>L12/D12*100</f>
        <v>159.13438873709688</v>
      </c>
      <c r="V12" s="159">
        <f>T12/D12*100</f>
        <v>207.10277294868061</v>
      </c>
    </row>
    <row r="13" spans="1:23" ht="16.5" customHeight="1">
      <c r="A13" s="133"/>
      <c r="B13" s="160" t="s">
        <v>246</v>
      </c>
      <c r="C13" s="148" t="s">
        <v>250</v>
      </c>
      <c r="D13" s="266">
        <f>E13/E7</f>
        <v>4.9340852550969476</v>
      </c>
      <c r="E13" s="198">
        <v>5.4370000000000003</v>
      </c>
      <c r="F13" s="161">
        <f t="shared" ref="F13:T13" si="2">E13*F7</f>
        <v>5.7010549410597191</v>
      </c>
      <c r="G13" s="161">
        <f t="shared" si="2"/>
        <v>6.0352445233978003</v>
      </c>
      <c r="H13" s="161">
        <f t="shared" si="2"/>
        <v>6.3850445012076253</v>
      </c>
      <c r="I13" s="161">
        <f t="shared" si="2"/>
        <v>6.7552264089020282</v>
      </c>
      <c r="J13" s="161">
        <f t="shared" si="2"/>
        <v>7.1469298576741007</v>
      </c>
      <c r="K13" s="161">
        <f t="shared" si="2"/>
        <v>7.509996903268533</v>
      </c>
      <c r="L13" s="161">
        <f t="shared" si="2"/>
        <v>7.8518264104657556</v>
      </c>
      <c r="M13" s="161">
        <f t="shared" si="2"/>
        <v>8.1746496015047843</v>
      </c>
      <c r="N13" s="161">
        <f t="shared" si="2"/>
        <v>8.4895067199643091</v>
      </c>
      <c r="O13" s="161">
        <f t="shared" si="2"/>
        <v>8.7962231025659676</v>
      </c>
      <c r="P13" s="161">
        <f t="shared" si="2"/>
        <v>9.0962695652507417</v>
      </c>
      <c r="Q13" s="161">
        <f t="shared" si="2"/>
        <v>9.390725405790036</v>
      </c>
      <c r="R13" s="161">
        <f t="shared" si="2"/>
        <v>9.6795624781646605</v>
      </c>
      <c r="S13" s="161">
        <f t="shared" si="2"/>
        <v>9.957434135840499</v>
      </c>
      <c r="T13" s="161">
        <f t="shared" si="2"/>
        <v>10.218627382957759</v>
      </c>
      <c r="U13" s="156">
        <f>L13/D13*100</f>
        <v>159.13438873709688</v>
      </c>
      <c r="V13" s="159">
        <f>T13/D13*100</f>
        <v>207.10277294868061</v>
      </c>
    </row>
    <row r="14" spans="1:23" ht="47.25">
      <c r="A14" s="133"/>
      <c r="B14" s="160" t="s">
        <v>247</v>
      </c>
      <c r="C14" s="148" t="s">
        <v>250</v>
      </c>
      <c r="D14" s="162">
        <v>0</v>
      </c>
      <c r="E14" s="162">
        <v>0</v>
      </c>
      <c r="F14" s="162">
        <v>0</v>
      </c>
      <c r="G14" s="162">
        <v>0</v>
      </c>
      <c r="H14" s="162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/>
      <c r="T14" s="162">
        <v>0</v>
      </c>
      <c r="U14" s="162">
        <v>0</v>
      </c>
      <c r="V14" s="162">
        <v>0</v>
      </c>
    </row>
    <row r="15" spans="1:23" s="126" customFormat="1">
      <c r="A15" s="451" t="s">
        <v>255</v>
      </c>
      <c r="B15" s="452"/>
      <c r="C15" s="452"/>
      <c r="D15" s="452"/>
      <c r="E15" s="452"/>
      <c r="F15" s="452"/>
      <c r="G15" s="452"/>
      <c r="H15" s="452"/>
      <c r="I15" s="452"/>
      <c r="J15" s="452"/>
      <c r="K15" s="452"/>
      <c r="L15" s="452"/>
      <c r="M15" s="452"/>
      <c r="N15" s="452"/>
      <c r="O15" s="452"/>
      <c r="P15" s="452"/>
      <c r="Q15" s="452"/>
      <c r="R15" s="452"/>
      <c r="S15" s="452"/>
      <c r="T15" s="452"/>
      <c r="U15" s="452"/>
      <c r="V15" s="453"/>
      <c r="W15" s="125"/>
    </row>
    <row r="16" spans="1:23" ht="57" customHeight="1">
      <c r="A16" s="132"/>
      <c r="B16" s="6" t="s">
        <v>249</v>
      </c>
      <c r="C16" s="148" t="s">
        <v>253</v>
      </c>
      <c r="D16" s="149">
        <f t="shared" ref="D16:T16" si="3">D17+D18</f>
        <v>2.9047178538390384</v>
      </c>
      <c r="E16" s="149">
        <f t="shared" si="3"/>
        <v>3.14</v>
      </c>
      <c r="F16" s="149">
        <f t="shared" si="3"/>
        <v>3.2561800000000001</v>
      </c>
      <c r="G16" s="149">
        <f t="shared" si="3"/>
        <v>3.3701462999999996</v>
      </c>
      <c r="H16" s="149">
        <f t="shared" si="3"/>
        <v>3.6026863946999992</v>
      </c>
      <c r="I16" s="149">
        <f t="shared" si="3"/>
        <v>3.880761134183353</v>
      </c>
      <c r="J16" s="149">
        <f t="shared" si="3"/>
        <v>4.1373979409404198</v>
      </c>
      <c r="K16" s="149">
        <f t="shared" si="3"/>
        <v>4.3853096460399961</v>
      </c>
      <c r="L16" s="149">
        <f t="shared" si="3"/>
        <v>4.6166743279656135</v>
      </c>
      <c r="M16" s="149">
        <f>M17+M18</f>
        <v>4.8452645914736161</v>
      </c>
      <c r="N16" s="149">
        <f>N17+N18</f>
        <v>5.0693968950869843</v>
      </c>
      <c r="O16" s="149">
        <f>O17+O18</f>
        <v>5.2906494094171892</v>
      </c>
      <c r="P16" s="149">
        <f>P17+P18</f>
        <v>5.5088609482913071</v>
      </c>
      <c r="Q16" s="149">
        <f>Q17+Q18</f>
        <v>5.7258002503611714</v>
      </c>
      <c r="R16" s="149">
        <f t="shared" si="3"/>
        <v>5.9385168279699219</v>
      </c>
      <c r="S16" s="149">
        <f t="shared" si="3"/>
        <v>6.1411407784093841</v>
      </c>
      <c r="T16" s="149">
        <f t="shared" si="3"/>
        <v>6.3310897488201592</v>
      </c>
      <c r="U16" s="156">
        <f>L16/D16*100</f>
        <v>158.9371002716824</v>
      </c>
      <c r="V16" s="159">
        <f>T16/D16*100</f>
        <v>217.95885409154749</v>
      </c>
    </row>
    <row r="17" spans="1:23" ht="16.5" customHeight="1">
      <c r="A17" s="133"/>
      <c r="B17" s="160" t="s">
        <v>246</v>
      </c>
      <c r="C17" s="148" t="s">
        <v>253</v>
      </c>
      <c r="D17" s="266">
        <f>E17/E8</f>
        <v>2.9047178538390384</v>
      </c>
      <c r="E17" s="198">
        <v>3.14</v>
      </c>
      <c r="F17" s="161">
        <f t="shared" ref="F17:T17" si="4">E17*F8</f>
        <v>3.2561800000000001</v>
      </c>
      <c r="G17" s="161">
        <f t="shared" si="4"/>
        <v>3.3701462999999996</v>
      </c>
      <c r="H17" s="161">
        <f t="shared" si="4"/>
        <v>3.6026863946999992</v>
      </c>
      <c r="I17" s="161">
        <f t="shared" si="4"/>
        <v>3.880761134183353</v>
      </c>
      <c r="J17" s="161">
        <f t="shared" si="4"/>
        <v>4.1373979409404198</v>
      </c>
      <c r="K17" s="161">
        <f t="shared" si="4"/>
        <v>4.3853096460399961</v>
      </c>
      <c r="L17" s="161">
        <f t="shared" si="4"/>
        <v>4.6166743279656135</v>
      </c>
      <c r="M17" s="161">
        <f t="shared" si="4"/>
        <v>4.8452645914736161</v>
      </c>
      <c r="N17" s="161">
        <f t="shared" si="4"/>
        <v>5.0693968950869843</v>
      </c>
      <c r="O17" s="161">
        <f t="shared" si="4"/>
        <v>5.2906494094171892</v>
      </c>
      <c r="P17" s="161">
        <f t="shared" si="4"/>
        <v>5.5088609482913071</v>
      </c>
      <c r="Q17" s="161">
        <f t="shared" si="4"/>
        <v>5.7258002503611714</v>
      </c>
      <c r="R17" s="161">
        <f t="shared" si="4"/>
        <v>5.9385168279699219</v>
      </c>
      <c r="S17" s="161">
        <f>R17*S8</f>
        <v>6.1411407784093841</v>
      </c>
      <c r="T17" s="161">
        <f t="shared" si="4"/>
        <v>6.3310897488201592</v>
      </c>
      <c r="U17" s="156">
        <f>L17/D17*100</f>
        <v>158.9371002716824</v>
      </c>
      <c r="V17" s="159">
        <f>T17/D17*100</f>
        <v>217.95885409154749</v>
      </c>
    </row>
    <row r="18" spans="1:23" ht="47.25">
      <c r="A18" s="133"/>
      <c r="B18" s="160" t="s">
        <v>247</v>
      </c>
      <c r="C18" s="148" t="s">
        <v>253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162">
        <v>0</v>
      </c>
      <c r="O18" s="162">
        <v>0</v>
      </c>
      <c r="P18" s="162">
        <v>0</v>
      </c>
      <c r="Q18" s="162">
        <v>0</v>
      </c>
      <c r="R18" s="162">
        <v>0</v>
      </c>
      <c r="S18" s="162">
        <v>0</v>
      </c>
      <c r="T18" s="162">
        <v>0</v>
      </c>
      <c r="U18" s="91" t="s">
        <v>87</v>
      </c>
      <c r="V18" s="91" t="s">
        <v>87</v>
      </c>
    </row>
    <row r="19" spans="1:23" s="126" customFormat="1">
      <c r="A19" s="451" t="s">
        <v>256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3"/>
      <c r="W19" s="125"/>
    </row>
    <row r="20" spans="1:23" ht="57" customHeight="1">
      <c r="A20" s="132"/>
      <c r="B20" s="6" t="s">
        <v>249</v>
      </c>
      <c r="C20" s="148" t="s">
        <v>248</v>
      </c>
      <c r="D20" s="262">
        <f t="shared" ref="D20:T20" si="5">D21+D22</f>
        <v>2363.6999999999998</v>
      </c>
      <c r="E20" s="163">
        <f t="shared" si="5"/>
        <v>2730.6</v>
      </c>
      <c r="F20" s="163">
        <f t="shared" si="5"/>
        <v>2710.9</v>
      </c>
      <c r="G20" s="163">
        <f t="shared" si="5"/>
        <v>2900</v>
      </c>
      <c r="H20" s="163">
        <f t="shared" si="5"/>
        <v>3135.9</v>
      </c>
      <c r="I20" s="163">
        <f t="shared" si="5"/>
        <v>2343.1</v>
      </c>
      <c r="J20" s="163">
        <f t="shared" si="5"/>
        <v>2496.1</v>
      </c>
      <c r="K20" s="163">
        <f t="shared" si="5"/>
        <v>2615</v>
      </c>
      <c r="L20" s="163">
        <f t="shared" si="5"/>
        <v>2751.3</v>
      </c>
      <c r="M20" s="163">
        <f>M21+M22</f>
        <v>2894.9</v>
      </c>
      <c r="N20" s="163">
        <f>N21+N22</f>
        <v>3046.2</v>
      </c>
      <c r="O20" s="163">
        <f>O21+O22</f>
        <v>3205.8</v>
      </c>
      <c r="P20" s="163">
        <f>P21+P22</f>
        <v>3373.9</v>
      </c>
      <c r="Q20" s="163">
        <f>Q21+Q22</f>
        <v>3456.2</v>
      </c>
      <c r="R20" s="163">
        <f t="shared" si="5"/>
        <v>3540.5</v>
      </c>
      <c r="S20" s="163">
        <f t="shared" si="5"/>
        <v>3626.9</v>
      </c>
      <c r="T20" s="163">
        <f t="shared" si="5"/>
        <v>3713.3</v>
      </c>
      <c r="U20" s="156">
        <f>L20/D20*100</f>
        <v>116.39802005330628</v>
      </c>
      <c r="V20" s="159">
        <f>T20/D20*100</f>
        <v>157.09692431357621</v>
      </c>
    </row>
    <row r="21" spans="1:23" ht="16.5" customHeight="1">
      <c r="A21" s="133"/>
      <c r="B21" s="160" t="s">
        <v>246</v>
      </c>
      <c r="C21" s="148" t="s">
        <v>248</v>
      </c>
      <c r="D21" s="265">
        <v>2363.6999999999998</v>
      </c>
      <c r="E21" s="195">
        <v>2730.6</v>
      </c>
      <c r="F21" s="163">
        <v>2710.9</v>
      </c>
      <c r="G21" s="163">
        <v>2900</v>
      </c>
      <c r="H21" s="163">
        <v>3135.9</v>
      </c>
      <c r="I21" s="163">
        <v>2343.1</v>
      </c>
      <c r="J21" s="163">
        <v>2496.1</v>
      </c>
      <c r="K21" s="163">
        <v>2615</v>
      </c>
      <c r="L21" s="163">
        <v>2751.3</v>
      </c>
      <c r="M21" s="163">
        <v>2894.9</v>
      </c>
      <c r="N21" s="163">
        <v>3046.2</v>
      </c>
      <c r="O21" s="163">
        <v>3205.8</v>
      </c>
      <c r="P21" s="163">
        <v>3373.9</v>
      </c>
      <c r="Q21" s="163">
        <v>3456.2</v>
      </c>
      <c r="R21" s="163">
        <v>3540.5</v>
      </c>
      <c r="S21" s="163">
        <v>3626.9</v>
      </c>
      <c r="T21" s="163">
        <v>3713.3</v>
      </c>
      <c r="U21" s="156">
        <f>L21/D21*100</f>
        <v>116.39802005330628</v>
      </c>
      <c r="V21" s="159">
        <f>T21/D21*100</f>
        <v>157.09692431357621</v>
      </c>
    </row>
    <row r="22" spans="1:23" ht="47.25">
      <c r="A22" s="133"/>
      <c r="B22" s="160" t="s">
        <v>247</v>
      </c>
      <c r="C22" s="148" t="s">
        <v>248</v>
      </c>
      <c r="D22" s="162">
        <v>0</v>
      </c>
      <c r="E22" s="162">
        <f ca="1">Финансирование!D56/'Показатели спроса'!D12*1000000</f>
        <v>0</v>
      </c>
      <c r="F22" s="162">
        <f ca="1">Финансирование!E56/'Показатели спроса'!E12*1000000</f>
        <v>0</v>
      </c>
      <c r="G22" s="162">
        <f ca="1">Финансирование!F56/'Показатели спроса'!F12*1000000</f>
        <v>0</v>
      </c>
      <c r="H22" s="162">
        <f ca="1">Финансирование!G56/'Показатели спроса'!G12*1000000</f>
        <v>0</v>
      </c>
      <c r="I22" s="169">
        <f ca="1">Финансирование!H56/'Показатели спроса'!H12*1000000</f>
        <v>0</v>
      </c>
      <c r="J22" s="169">
        <f ca="1">Финансирование!I56/'Показатели спроса'!I12*1000000</f>
        <v>0</v>
      </c>
      <c r="K22" s="169">
        <f ca="1">Финансирование!J56/'Показатели спроса'!J12*1000000</f>
        <v>0</v>
      </c>
      <c r="L22" s="169">
        <f ca="1">Финансирование!K56/'Показатели спроса'!K12*1000000</f>
        <v>0</v>
      </c>
      <c r="M22" s="169">
        <f ca="1">Финансирование!L56/'Показатели спроса'!L12*1000000</f>
        <v>0</v>
      </c>
      <c r="N22" s="162">
        <f ca="1">Финансирование!M56/'Показатели спроса'!M12*1000000</f>
        <v>0</v>
      </c>
      <c r="O22" s="162">
        <f ca="1">Финансирование!N56/'Показатели спроса'!N12*1000000</f>
        <v>0</v>
      </c>
      <c r="P22" s="162">
        <f ca="1">Финансирование!O56/'Показатели спроса'!O12*1000000</f>
        <v>0</v>
      </c>
      <c r="Q22" s="162">
        <f ca="1">Финансирование!P56/'Показатели спроса'!P12*1000000</f>
        <v>0</v>
      </c>
      <c r="R22" s="162">
        <f ca="1">Финансирование!Q56/'Показатели спроса'!Q12*1000000</f>
        <v>0</v>
      </c>
      <c r="S22" s="162"/>
      <c r="T22" s="162">
        <f ca="1">Финансирование!R56/'Показатели спроса'!R12*1000000</f>
        <v>0</v>
      </c>
      <c r="U22" s="91" t="s">
        <v>87</v>
      </c>
      <c r="V22" s="91" t="s">
        <v>87</v>
      </c>
    </row>
    <row r="23" spans="1:23" s="126" customFormat="1">
      <c r="A23" s="451" t="s">
        <v>254</v>
      </c>
      <c r="B23" s="452"/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3"/>
      <c r="W23" s="125"/>
    </row>
    <row r="24" spans="1:23" ht="57" customHeight="1">
      <c r="A24" s="132"/>
      <c r="B24" s="6" t="s">
        <v>249</v>
      </c>
      <c r="C24" s="148" t="s">
        <v>250</v>
      </c>
      <c r="D24" s="164">
        <f t="shared" ref="D24:T24" si="6">D25+D26</f>
        <v>16.100000000000001</v>
      </c>
      <c r="E24" s="164">
        <f t="shared" si="6"/>
        <v>16.899999999999999</v>
      </c>
      <c r="F24" s="164">
        <f t="shared" si="6"/>
        <v>18.2</v>
      </c>
      <c r="G24" s="164">
        <f t="shared" si="6"/>
        <v>19.600000000000001</v>
      </c>
      <c r="H24" s="164">
        <f t="shared" si="6"/>
        <v>20.399999999999999</v>
      </c>
      <c r="I24" s="164">
        <f t="shared" si="6"/>
        <v>21.2</v>
      </c>
      <c r="J24" s="164">
        <f t="shared" si="6"/>
        <v>22</v>
      </c>
      <c r="K24" s="164">
        <f t="shared" si="6"/>
        <v>21.4</v>
      </c>
      <c r="L24" s="164">
        <f t="shared" si="6"/>
        <v>22.2</v>
      </c>
      <c r="M24" s="164">
        <f>M25+M26</f>
        <v>23</v>
      </c>
      <c r="N24" s="164">
        <f>N25+N26</f>
        <v>23.9</v>
      </c>
      <c r="O24" s="164">
        <f>O25+O26</f>
        <v>24.9</v>
      </c>
      <c r="P24" s="164">
        <f>P25+P26</f>
        <v>25.9</v>
      </c>
      <c r="Q24" s="164">
        <f>Q25+Q26</f>
        <v>26.4</v>
      </c>
      <c r="R24" s="164">
        <f t="shared" si="6"/>
        <v>27</v>
      </c>
      <c r="S24" s="164">
        <f t="shared" si="6"/>
        <v>27.5</v>
      </c>
      <c r="T24" s="164">
        <f t="shared" si="6"/>
        <v>28</v>
      </c>
      <c r="U24" s="156">
        <f>L24/D24*100</f>
        <v>137.88819875776397</v>
      </c>
      <c r="V24" s="159">
        <f>T24/D24*100</f>
        <v>173.91304347826087</v>
      </c>
    </row>
    <row r="25" spans="1:23" ht="16.5" customHeight="1">
      <c r="A25" s="133"/>
      <c r="B25" s="160" t="s">
        <v>246</v>
      </c>
      <c r="C25" s="148" t="s">
        <v>250</v>
      </c>
      <c r="D25" s="264">
        <v>16.100000000000001</v>
      </c>
      <c r="E25" s="197">
        <v>16.899999999999999</v>
      </c>
      <c r="F25" s="164">
        <v>18.2</v>
      </c>
      <c r="G25" s="164">
        <v>19.600000000000001</v>
      </c>
      <c r="H25" s="164">
        <v>20.399999999999999</v>
      </c>
      <c r="I25" s="164">
        <v>21.2</v>
      </c>
      <c r="J25" s="164">
        <v>22</v>
      </c>
      <c r="K25" s="164">
        <v>21.4</v>
      </c>
      <c r="L25" s="164">
        <v>22.2</v>
      </c>
      <c r="M25" s="164">
        <v>23</v>
      </c>
      <c r="N25" s="164">
        <v>23.9</v>
      </c>
      <c r="O25" s="164">
        <v>24.9</v>
      </c>
      <c r="P25" s="164">
        <v>25.9</v>
      </c>
      <c r="Q25" s="164">
        <v>26.4</v>
      </c>
      <c r="R25" s="164">
        <v>27</v>
      </c>
      <c r="S25" s="164">
        <v>27.5</v>
      </c>
      <c r="T25" s="164">
        <v>28</v>
      </c>
      <c r="U25" s="156">
        <f>L25/D25*100</f>
        <v>137.88819875776397</v>
      </c>
      <c r="V25" s="159">
        <f>T25/D25*100</f>
        <v>173.91304347826087</v>
      </c>
    </row>
    <row r="26" spans="1:23" ht="47.25">
      <c r="A26" s="133"/>
      <c r="B26" s="160" t="s">
        <v>247</v>
      </c>
      <c r="C26" s="148" t="s">
        <v>250</v>
      </c>
      <c r="D26" s="162">
        <v>0</v>
      </c>
      <c r="E26" s="162">
        <f ca="1">Финансирование!D56/'Показатели спроса'!D18*1000</f>
        <v>0</v>
      </c>
      <c r="F26" s="162">
        <f ca="1">Финансирование!E56/'Показатели спроса'!E18*1000</f>
        <v>0</v>
      </c>
      <c r="G26" s="162">
        <f ca="1">Финансирование!F56/'Показатели спроса'!F18*1000</f>
        <v>0</v>
      </c>
      <c r="H26" s="162">
        <f ca="1">Финансирование!G56/'Показатели спроса'!G18*1000</f>
        <v>0</v>
      </c>
      <c r="I26" s="169">
        <f ca="1">Финансирование!H56/'Показатели спроса'!H18*1000</f>
        <v>0</v>
      </c>
      <c r="J26" s="169">
        <f ca="1">Финансирование!I56/'Показатели спроса'!I18*1000</f>
        <v>0</v>
      </c>
      <c r="K26" s="169">
        <f ca="1">Финансирование!J56/'Показатели спроса'!J18*1000</f>
        <v>0</v>
      </c>
      <c r="L26" s="169">
        <f ca="1">Финансирование!K56/'Показатели спроса'!K18*1000</f>
        <v>0</v>
      </c>
      <c r="M26" s="169">
        <f ca="1">Финансирование!L56/'Показатели спроса'!L18*1000</f>
        <v>0</v>
      </c>
      <c r="N26" s="162">
        <f ca="1">Финансирование!M56/'Показатели спроса'!M18*1000</f>
        <v>0</v>
      </c>
      <c r="O26" s="162">
        <f ca="1">Финансирование!N56/'Показатели спроса'!N18*1000</f>
        <v>0</v>
      </c>
      <c r="P26" s="162">
        <f ca="1">Финансирование!O56/'Показатели спроса'!O18*1000</f>
        <v>0</v>
      </c>
      <c r="Q26" s="162">
        <f ca="1">Финансирование!P56/'Показатели спроса'!P18*1000</f>
        <v>0</v>
      </c>
      <c r="R26" s="162">
        <f ca="1">Финансирование!Q56/'Показатели спроса'!Q18*1000</f>
        <v>0</v>
      </c>
      <c r="S26" s="162">
        <f ca="1">Финансирование!R56/'Показатели спроса'!R18*1000</f>
        <v>0</v>
      </c>
      <c r="T26" s="162">
        <f ca="1">Финансирование!S56/'Показатели спроса'!S18*1000</f>
        <v>0</v>
      </c>
      <c r="U26" s="91" t="s">
        <v>87</v>
      </c>
      <c r="V26" s="91" t="s">
        <v>87</v>
      </c>
    </row>
    <row r="27" spans="1:23" s="126" customFormat="1">
      <c r="A27" s="451" t="s">
        <v>257</v>
      </c>
      <c r="B27" s="452"/>
      <c r="C27" s="452"/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3"/>
      <c r="W27" s="125"/>
    </row>
    <row r="28" spans="1:23" ht="57" customHeight="1">
      <c r="A28" s="132"/>
      <c r="B28" s="6" t="s">
        <v>249</v>
      </c>
      <c r="C28" s="148" t="s">
        <v>250</v>
      </c>
      <c r="D28" s="149">
        <f t="shared" ref="D28:T28" si="7">D29+D30</f>
        <v>18.761726078799249</v>
      </c>
      <c r="E28" s="149">
        <f t="shared" si="7"/>
        <v>20</v>
      </c>
      <c r="F28" s="149">
        <f t="shared" si="7"/>
        <v>20.6</v>
      </c>
      <c r="G28" s="149">
        <f t="shared" si="7"/>
        <v>22.87</v>
      </c>
      <c r="H28" s="149">
        <f t="shared" si="7"/>
        <v>24.1</v>
      </c>
      <c r="I28" s="149">
        <f t="shared" si="7"/>
        <v>25.27</v>
      </c>
      <c r="J28" s="149">
        <f t="shared" si="7"/>
        <v>26.41</v>
      </c>
      <c r="K28" s="149">
        <f t="shared" si="7"/>
        <v>27.31</v>
      </c>
      <c r="L28" s="149">
        <f t="shared" si="7"/>
        <v>28.32</v>
      </c>
      <c r="M28" s="149">
        <f>M29+M30</f>
        <v>29.37</v>
      </c>
      <c r="N28" s="149">
        <f>N29+N30</f>
        <v>30.46</v>
      </c>
      <c r="O28" s="149">
        <f>O29+O30</f>
        <v>31.58</v>
      </c>
      <c r="P28" s="149">
        <f>P29+P30</f>
        <v>32.75</v>
      </c>
      <c r="Q28" s="149">
        <f>Q29+Q30</f>
        <v>33.43</v>
      </c>
      <c r="R28" s="149">
        <f t="shared" si="7"/>
        <v>34.119999999999997</v>
      </c>
      <c r="S28" s="149">
        <f t="shared" si="7"/>
        <v>34.83</v>
      </c>
      <c r="T28" s="149">
        <f t="shared" si="7"/>
        <v>35.54</v>
      </c>
      <c r="U28" s="156">
        <f>L28/D28*100</f>
        <v>150.94560000000001</v>
      </c>
      <c r="V28" s="159">
        <f>T28/D28*100</f>
        <v>189.4282</v>
      </c>
    </row>
    <row r="29" spans="1:23" ht="16.5" customHeight="1">
      <c r="A29" s="133"/>
      <c r="B29" s="160" t="s">
        <v>246</v>
      </c>
      <c r="C29" s="148" t="s">
        <v>250</v>
      </c>
      <c r="D29" s="263">
        <f>E29/E10</f>
        <v>18.761726078799249</v>
      </c>
      <c r="E29" s="196">
        <v>20</v>
      </c>
      <c r="F29" s="149">
        <v>20.6</v>
      </c>
      <c r="G29" s="149">
        <v>22.87</v>
      </c>
      <c r="H29" s="149">
        <v>24.1</v>
      </c>
      <c r="I29" s="149">
        <v>25.27</v>
      </c>
      <c r="J29" s="149">
        <v>26.41</v>
      </c>
      <c r="K29" s="149">
        <v>27.31</v>
      </c>
      <c r="L29" s="149">
        <v>28.32</v>
      </c>
      <c r="M29" s="149">
        <v>29.37</v>
      </c>
      <c r="N29" s="149">
        <v>30.46</v>
      </c>
      <c r="O29" s="149">
        <v>31.58</v>
      </c>
      <c r="P29" s="149">
        <v>32.75</v>
      </c>
      <c r="Q29" s="149">
        <v>33.43</v>
      </c>
      <c r="R29" s="149">
        <v>34.119999999999997</v>
      </c>
      <c r="S29" s="149">
        <v>34.83</v>
      </c>
      <c r="T29" s="149">
        <v>35.54</v>
      </c>
      <c r="U29" s="156">
        <f>L29/D29*100</f>
        <v>150.94560000000001</v>
      </c>
      <c r="V29" s="159">
        <f>T29/D29*100</f>
        <v>189.4282</v>
      </c>
    </row>
    <row r="30" spans="1:23" ht="47.25">
      <c r="A30" s="133"/>
      <c r="B30" s="160" t="s">
        <v>247</v>
      </c>
      <c r="C30" s="148" t="s">
        <v>250</v>
      </c>
      <c r="D30" s="162">
        <v>0</v>
      </c>
      <c r="E30" s="162">
        <f ca="1">Финансирование!D64/'Показатели спроса'!D26*1000</f>
        <v>0</v>
      </c>
      <c r="F30" s="162">
        <f ca="1">Финансирование!E64/'Показатели спроса'!E26*1000</f>
        <v>0</v>
      </c>
      <c r="G30" s="162">
        <f ca="1">Финансирование!F64/'Показатели спроса'!F26*1000</f>
        <v>0</v>
      </c>
      <c r="H30" s="169">
        <f ca="1">Финансирование!G64/'Показатели спроса'!G26*1000</f>
        <v>0</v>
      </c>
      <c r="I30" s="169">
        <f ca="1">Финансирование!H64/'Показатели спроса'!H26*1000</f>
        <v>0</v>
      </c>
      <c r="J30" s="169">
        <f ca="1">Финансирование!I64/'Показатели спроса'!I26*1000</f>
        <v>0</v>
      </c>
      <c r="K30" s="169">
        <f ca="1">Финансирование!J64/'Показатели спроса'!J26*1000</f>
        <v>0</v>
      </c>
      <c r="L30" s="169">
        <f ca="1">Финансирование!K64/'Показатели спроса'!K26*1000</f>
        <v>0</v>
      </c>
      <c r="M30" s="162">
        <f ca="1">Финансирование!L64/'Показатели спроса'!L26*1000</f>
        <v>0</v>
      </c>
      <c r="N30" s="162">
        <f ca="1">Финансирование!M64/'Показатели спроса'!M26*1000</f>
        <v>0</v>
      </c>
      <c r="O30" s="162">
        <f ca="1">Финансирование!N64/'Показатели спроса'!N26*1000</f>
        <v>0</v>
      </c>
      <c r="P30" s="162">
        <f ca="1">Финансирование!O64/'Показатели спроса'!O26*1000</f>
        <v>0</v>
      </c>
      <c r="Q30" s="162">
        <f ca="1">Финансирование!P64/'Показатели спроса'!P26*1000</f>
        <v>0</v>
      </c>
      <c r="R30" s="162">
        <f ca="1">Финансирование!Q64/'Показатели спроса'!Q26*1000</f>
        <v>0</v>
      </c>
      <c r="S30" s="162">
        <f ca="1">Финансирование!R64/'Показатели спроса'!R26*1000</f>
        <v>0</v>
      </c>
      <c r="T30" s="162">
        <f ca="1">Финансирование!S64/'Показатели спроса'!S26*1000</f>
        <v>0</v>
      </c>
      <c r="U30" s="91" t="s">
        <v>87</v>
      </c>
      <c r="V30" s="91" t="s">
        <v>87</v>
      </c>
    </row>
    <row r="31" spans="1:23" s="126" customFormat="1">
      <c r="A31" s="451" t="s">
        <v>92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3"/>
      <c r="W31" s="125"/>
    </row>
    <row r="32" spans="1:23" ht="57" customHeight="1">
      <c r="A32" s="132"/>
      <c r="B32" s="6" t="s">
        <v>249</v>
      </c>
      <c r="C32" s="148" t="s">
        <v>258</v>
      </c>
      <c r="D32" s="149">
        <f t="shared" ref="D32:T32" si="8">D33+D34</f>
        <v>2.9643527204502815</v>
      </c>
      <c r="E32" s="149">
        <f t="shared" si="8"/>
        <v>3.16</v>
      </c>
      <c r="F32" s="149">
        <f t="shared" si="8"/>
        <v>3.3464399999999999</v>
      </c>
      <c r="G32" s="149">
        <f t="shared" si="8"/>
        <v>3.5572657199999997</v>
      </c>
      <c r="H32" s="149">
        <f t="shared" si="8"/>
        <v>3.7600298660399996</v>
      </c>
      <c r="I32" s="149">
        <f t="shared" si="8"/>
        <v>3.9781115982703197</v>
      </c>
      <c r="J32" s="149">
        <f t="shared" si="8"/>
        <v>4.2008858477734581</v>
      </c>
      <c r="K32" s="149">
        <f t="shared" si="8"/>
        <v>4.4361354552487722</v>
      </c>
      <c r="L32" s="149">
        <f t="shared" si="8"/>
        <v>4.6756867698322058</v>
      </c>
      <c r="M32" s="149">
        <f>M33+M34</f>
        <v>4.9328495421729768</v>
      </c>
      <c r="N32" s="149">
        <f>N33+N34</f>
        <v>5.1942905679081441</v>
      </c>
      <c r="O32" s="149">
        <f>O33+O34</f>
        <v>5.4591993868714592</v>
      </c>
      <c r="P32" s="149">
        <f>P33+P34</f>
        <v>5.7321593562150328</v>
      </c>
      <c r="Q32" s="149">
        <f>Q33+Q34</f>
        <v>6.0015708459571391</v>
      </c>
      <c r="R32" s="149">
        <f t="shared" si="8"/>
        <v>6.2716415340252096</v>
      </c>
      <c r="S32" s="149">
        <f t="shared" si="8"/>
        <v>6.5350504784542682</v>
      </c>
      <c r="T32" s="149">
        <f t="shared" si="8"/>
        <v>6.7964524975924396</v>
      </c>
      <c r="U32" s="156">
        <f>L32/D32*100</f>
        <v>157.73044609623832</v>
      </c>
      <c r="V32" s="159">
        <f>T32/D32*100</f>
        <v>229.27273298840319</v>
      </c>
    </row>
    <row r="33" spans="1:23" ht="16.5" customHeight="1">
      <c r="A33" s="133"/>
      <c r="B33" s="160" t="s">
        <v>246</v>
      </c>
      <c r="C33" s="148" t="s">
        <v>258</v>
      </c>
      <c r="D33" s="263">
        <f>E33/E10</f>
        <v>2.9643527204502815</v>
      </c>
      <c r="E33" s="196">
        <v>3.16</v>
      </c>
      <c r="F33" s="149">
        <f t="shared" ref="F33:T33" si="9">E33*F10</f>
        <v>3.3464399999999999</v>
      </c>
      <c r="G33" s="149">
        <f t="shared" si="9"/>
        <v>3.5572657199999997</v>
      </c>
      <c r="H33" s="149">
        <f t="shared" si="9"/>
        <v>3.7600298660399996</v>
      </c>
      <c r="I33" s="149">
        <f t="shared" si="9"/>
        <v>3.9781115982703197</v>
      </c>
      <c r="J33" s="149">
        <f t="shared" si="9"/>
        <v>4.2008858477734581</v>
      </c>
      <c r="K33" s="149">
        <f t="shared" si="9"/>
        <v>4.4361354552487722</v>
      </c>
      <c r="L33" s="149">
        <f t="shared" si="9"/>
        <v>4.6756867698322058</v>
      </c>
      <c r="M33" s="149">
        <f t="shared" si="9"/>
        <v>4.9328495421729768</v>
      </c>
      <c r="N33" s="149">
        <f t="shared" si="9"/>
        <v>5.1942905679081441</v>
      </c>
      <c r="O33" s="149">
        <f t="shared" si="9"/>
        <v>5.4591993868714592</v>
      </c>
      <c r="P33" s="149">
        <f t="shared" si="9"/>
        <v>5.7321593562150328</v>
      </c>
      <c r="Q33" s="149">
        <f t="shared" si="9"/>
        <v>6.0015708459571391</v>
      </c>
      <c r="R33" s="149">
        <f t="shared" si="9"/>
        <v>6.2716415340252096</v>
      </c>
      <c r="S33" s="149">
        <f t="shared" si="9"/>
        <v>6.5350504784542682</v>
      </c>
      <c r="T33" s="149">
        <f t="shared" si="9"/>
        <v>6.7964524975924396</v>
      </c>
      <c r="U33" s="156">
        <f>L33/D33*100</f>
        <v>157.73044609623832</v>
      </c>
      <c r="V33" s="159">
        <f>T33/D33*100</f>
        <v>229.27273298840319</v>
      </c>
    </row>
    <row r="34" spans="1:23" ht="47.25">
      <c r="A34" s="133"/>
      <c r="B34" s="160" t="s">
        <v>247</v>
      </c>
      <c r="C34" s="148" t="s">
        <v>258</v>
      </c>
      <c r="D34" s="162">
        <v>0</v>
      </c>
      <c r="E34" s="162">
        <v>0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2">
        <v>0</v>
      </c>
      <c r="L34" s="162">
        <v>0</v>
      </c>
      <c r="M34" s="162">
        <v>0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91" t="s">
        <v>87</v>
      </c>
      <c r="V34" s="91" t="s">
        <v>87</v>
      </c>
    </row>
    <row r="35" spans="1:23" s="126" customFormat="1">
      <c r="A35" s="451" t="s">
        <v>275</v>
      </c>
      <c r="B35" s="452"/>
      <c r="C35" s="452"/>
      <c r="D35" s="452"/>
      <c r="E35" s="452"/>
      <c r="F35" s="452"/>
      <c r="G35" s="452"/>
      <c r="H35" s="452"/>
      <c r="I35" s="452"/>
      <c r="J35" s="452"/>
      <c r="K35" s="452"/>
      <c r="L35" s="452"/>
      <c r="M35" s="452"/>
      <c r="N35" s="452"/>
      <c r="O35" s="452"/>
      <c r="P35" s="452"/>
      <c r="Q35" s="452"/>
      <c r="R35" s="452"/>
      <c r="S35" s="452"/>
      <c r="T35" s="452"/>
      <c r="U35" s="452"/>
      <c r="V35" s="453"/>
      <c r="W35" s="125"/>
    </row>
    <row r="36" spans="1:23" ht="57" customHeight="1">
      <c r="A36" s="132"/>
      <c r="B36" s="6" t="s">
        <v>249</v>
      </c>
      <c r="C36" s="148" t="s">
        <v>258</v>
      </c>
      <c r="D36" s="149">
        <f t="shared" ref="D36:L36" si="10">D37+D38</f>
        <v>10.121951219512194</v>
      </c>
      <c r="E36" s="149">
        <f>E37+E38</f>
        <v>10.79</v>
      </c>
      <c r="F36" s="149">
        <f t="shared" si="10"/>
        <v>11.426609999999998</v>
      </c>
      <c r="G36" s="149">
        <f t="shared" si="10"/>
        <v>12.146486429999998</v>
      </c>
      <c r="H36" s="149">
        <f t="shared" si="10"/>
        <v>12.838836156509997</v>
      </c>
      <c r="I36" s="149">
        <f t="shared" si="10"/>
        <v>13.583488653587578</v>
      </c>
      <c r="J36" s="149">
        <f t="shared" si="10"/>
        <v>14.344164018188483</v>
      </c>
      <c r="K36" s="149">
        <f t="shared" si="10"/>
        <v>15.147437203207039</v>
      </c>
      <c r="L36" s="149">
        <f t="shared" si="10"/>
        <v>15.96539881218022</v>
      </c>
      <c r="M36" s="149">
        <f t="shared" ref="M36:T36" si="11">M37+M38</f>
        <v>16.843495746850131</v>
      </c>
      <c r="N36" s="149">
        <f t="shared" si="11"/>
        <v>17.736201021433185</v>
      </c>
      <c r="O36" s="149">
        <f t="shared" si="11"/>
        <v>18.640747273526276</v>
      </c>
      <c r="P36" s="149">
        <f t="shared" si="11"/>
        <v>19.572784637202592</v>
      </c>
      <c r="Q36" s="149">
        <f t="shared" si="11"/>
        <v>20.492705515151112</v>
      </c>
      <c r="R36" s="149">
        <f t="shared" si="11"/>
        <v>21.414877263332912</v>
      </c>
      <c r="S36" s="149">
        <f t="shared" si="11"/>
        <v>22.314302108392894</v>
      </c>
      <c r="T36" s="149">
        <f t="shared" si="11"/>
        <v>23.206874192728613</v>
      </c>
      <c r="U36" s="156">
        <f>L36/D36*100</f>
        <v>157.73044609623835</v>
      </c>
      <c r="V36" s="159">
        <f>T36/D36*100</f>
        <v>229.27273298840319</v>
      </c>
    </row>
    <row r="37" spans="1:23" ht="16.5" customHeight="1">
      <c r="A37" s="133"/>
      <c r="B37" s="160" t="s">
        <v>246</v>
      </c>
      <c r="C37" s="148" t="s">
        <v>258</v>
      </c>
      <c r="D37" s="263">
        <f>E37/E10</f>
        <v>10.121951219512194</v>
      </c>
      <c r="E37" s="196">
        <v>10.79</v>
      </c>
      <c r="F37" s="149">
        <f t="shared" ref="F37:T37" si="12">E37*F10</f>
        <v>11.426609999999998</v>
      </c>
      <c r="G37" s="149">
        <f t="shared" si="12"/>
        <v>12.146486429999998</v>
      </c>
      <c r="H37" s="149">
        <f t="shared" si="12"/>
        <v>12.838836156509997</v>
      </c>
      <c r="I37" s="149">
        <f t="shared" si="12"/>
        <v>13.583488653587578</v>
      </c>
      <c r="J37" s="149">
        <f t="shared" si="12"/>
        <v>14.344164018188483</v>
      </c>
      <c r="K37" s="149">
        <f t="shared" si="12"/>
        <v>15.147437203207039</v>
      </c>
      <c r="L37" s="149">
        <f t="shared" si="12"/>
        <v>15.96539881218022</v>
      </c>
      <c r="M37" s="149">
        <f t="shared" si="12"/>
        <v>16.843495746850131</v>
      </c>
      <c r="N37" s="149">
        <f t="shared" si="12"/>
        <v>17.736201021433185</v>
      </c>
      <c r="O37" s="149">
        <f t="shared" si="12"/>
        <v>18.640747273526276</v>
      </c>
      <c r="P37" s="149">
        <f t="shared" si="12"/>
        <v>19.572784637202592</v>
      </c>
      <c r="Q37" s="149">
        <f t="shared" si="12"/>
        <v>20.492705515151112</v>
      </c>
      <c r="R37" s="149">
        <f t="shared" si="12"/>
        <v>21.414877263332912</v>
      </c>
      <c r="S37" s="149">
        <f t="shared" si="12"/>
        <v>22.314302108392894</v>
      </c>
      <c r="T37" s="149">
        <f t="shared" si="12"/>
        <v>23.206874192728613</v>
      </c>
      <c r="U37" s="156">
        <f>L37/D37*100</f>
        <v>157.73044609623835</v>
      </c>
      <c r="V37" s="159">
        <f>T37/D37*100</f>
        <v>229.27273298840319</v>
      </c>
    </row>
    <row r="38" spans="1:23" ht="47.25">
      <c r="A38" s="133"/>
      <c r="B38" s="160" t="s">
        <v>247</v>
      </c>
      <c r="C38" s="148" t="s">
        <v>258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91" t="s">
        <v>87</v>
      </c>
      <c r="V38" s="91" t="s">
        <v>87</v>
      </c>
    </row>
  </sheetData>
  <mergeCells count="16">
    <mergeCell ref="A35:V35"/>
    <mergeCell ref="A31:V31"/>
    <mergeCell ref="A6:V6"/>
    <mergeCell ref="A11:V11"/>
    <mergeCell ref="A15:V15"/>
    <mergeCell ref="A19:V19"/>
    <mergeCell ref="A23:V23"/>
    <mergeCell ref="A27:V27"/>
    <mergeCell ref="B2:V2"/>
    <mergeCell ref="A3:A4"/>
    <mergeCell ref="B3:B4"/>
    <mergeCell ref="C3:C4"/>
    <mergeCell ref="U3:U4"/>
    <mergeCell ref="V3:V4"/>
    <mergeCell ref="E3:K3"/>
    <mergeCell ref="L3:T3"/>
  </mergeCells>
  <phoneticPr fontId="0" type="noConversion"/>
  <pageMargins left="0.7" right="0.7" top="0.75" bottom="0.75" header="0.3" footer="0.3"/>
  <pageSetup paperSize="9" scale="35" orientation="portrait" verticalDpi="12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U36"/>
  <sheetViews>
    <sheetView view="pageBreakPreview" topLeftCell="B25" zoomScale="60" zoomScaleNormal="70" workbookViewId="0">
      <selection activeCell="B3" sqref="A3:T36"/>
    </sheetView>
  </sheetViews>
  <sheetFormatPr defaultRowHeight="41.25" customHeight="1"/>
  <cols>
    <col min="1" max="1" width="9.140625" style="2" hidden="1" customWidth="1"/>
    <col min="2" max="2" width="38" style="2" customWidth="1"/>
    <col min="3" max="3" width="14.28515625" style="3" customWidth="1"/>
    <col min="4" max="4" width="16.140625" style="3" customWidth="1"/>
    <col min="5" max="5" width="10.7109375" style="3" customWidth="1"/>
    <col min="6" max="6" width="12.28515625" style="11" customWidth="1"/>
    <col min="7" max="7" width="11.140625" style="11" customWidth="1"/>
    <col min="8" max="8" width="12.85546875" style="11" customWidth="1"/>
    <col min="9" max="9" width="11" style="11" customWidth="1"/>
    <col min="10" max="10" width="10.85546875" style="11" customWidth="1"/>
    <col min="11" max="11" width="11" style="11" customWidth="1"/>
    <col min="12" max="12" width="11.7109375" style="11" customWidth="1"/>
    <col min="13" max="15" width="11.7109375" style="11" hidden="1" customWidth="1"/>
    <col min="16" max="16" width="11.7109375" style="11" customWidth="1"/>
    <col min="17" max="17" width="11.7109375" style="11" hidden="1" customWidth="1"/>
    <col min="18" max="19" width="11" style="11" hidden="1" customWidth="1"/>
    <col min="20" max="20" width="12.140625" style="11" customWidth="1"/>
    <col min="21" max="21" width="9.140625" style="3"/>
    <col min="22" max="16384" width="9.140625" style="2"/>
  </cols>
  <sheetData>
    <row r="1" spans="1:21" s="21" customFormat="1" ht="41.25" customHeight="1">
      <c r="A1" s="124" t="s">
        <v>100</v>
      </c>
    </row>
    <row r="2" spans="1:21" ht="41.25" customHeight="1" thickBot="1">
      <c r="A2" s="128"/>
      <c r="B2" s="460" t="s">
        <v>271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</row>
    <row r="3" spans="1:21" ht="41.25" customHeight="1">
      <c r="A3" s="463" t="s">
        <v>0</v>
      </c>
      <c r="B3" s="465" t="s">
        <v>217</v>
      </c>
      <c r="C3" s="465" t="s">
        <v>2</v>
      </c>
      <c r="D3" s="154" t="s">
        <v>233</v>
      </c>
      <c r="E3" s="454" t="s">
        <v>219</v>
      </c>
      <c r="F3" s="455"/>
      <c r="G3" s="455"/>
      <c r="H3" s="455"/>
      <c r="I3" s="455"/>
      <c r="J3" s="455"/>
      <c r="K3" s="455"/>
      <c r="L3" s="454" t="s">
        <v>220</v>
      </c>
      <c r="M3" s="455"/>
      <c r="N3" s="455"/>
      <c r="O3" s="455"/>
      <c r="P3" s="455"/>
      <c r="Q3" s="455"/>
      <c r="R3" s="455"/>
      <c r="S3" s="455"/>
      <c r="T3" s="456"/>
    </row>
    <row r="4" spans="1:21" ht="41.25" customHeight="1">
      <c r="A4" s="464"/>
      <c r="B4" s="311"/>
      <c r="C4" s="311"/>
      <c r="D4" s="13" t="s">
        <v>4</v>
      </c>
      <c r="E4" s="13" t="s">
        <v>5</v>
      </c>
      <c r="F4" s="13" t="s">
        <v>6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18</v>
      </c>
      <c r="L4" s="13" t="s">
        <v>303</v>
      </c>
      <c r="M4" s="13" t="s">
        <v>304</v>
      </c>
      <c r="N4" s="13" t="s">
        <v>305</v>
      </c>
      <c r="O4" s="13" t="s">
        <v>306</v>
      </c>
      <c r="P4" s="13" t="s">
        <v>161</v>
      </c>
      <c r="Q4" s="13" t="s">
        <v>307</v>
      </c>
      <c r="R4" s="13" t="s">
        <v>308</v>
      </c>
      <c r="S4" s="13" t="s">
        <v>317</v>
      </c>
      <c r="T4" s="13" t="s">
        <v>318</v>
      </c>
    </row>
    <row r="5" spans="1:21" ht="16.5" customHeight="1">
      <c r="A5" s="131"/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</row>
    <row r="6" spans="1:21" s="126" customFormat="1" ht="39.75" customHeight="1">
      <c r="A6" s="451" t="s">
        <v>252</v>
      </c>
      <c r="B6" s="452"/>
      <c r="C6" s="452"/>
      <c r="D6" s="452"/>
      <c r="E6" s="452"/>
      <c r="F6" s="452"/>
      <c r="G6" s="452"/>
      <c r="H6" s="452"/>
      <c r="I6" s="452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125"/>
    </row>
    <row r="7" spans="1:21" ht="41.25" customHeight="1">
      <c r="A7" s="132"/>
      <c r="B7" s="100" t="s">
        <v>262</v>
      </c>
      <c r="C7" s="148" t="s">
        <v>207</v>
      </c>
      <c r="D7" s="149">
        <f ca="1">'Приложение 1 (ЦП)'!D108</f>
        <v>4100</v>
      </c>
      <c r="E7" s="149">
        <f ca="1">'Приложение 1 (ЦП)'!E108</f>
        <v>4198.3315954118871</v>
      </c>
      <c r="F7" s="149">
        <f ca="1">'Приложение 1 (ЦП)'!F108</f>
        <v>4296.663190823775</v>
      </c>
      <c r="G7" s="149">
        <f ca="1">'Приложение 1 (ЦП)'!G108</f>
        <v>4394.9947862356621</v>
      </c>
      <c r="H7" s="149">
        <f ca="1">'Приложение 1 (ЦП)'!H108</f>
        <v>4493.3263816475501</v>
      </c>
      <c r="I7" s="149">
        <f ca="1">'Приложение 1 (ЦП)'!I108</f>
        <v>4591.6579770594371</v>
      </c>
      <c r="J7" s="149">
        <f ca="1">'Приложение 1 (ЦП)'!J108</f>
        <v>4689.9895724713251</v>
      </c>
      <c r="K7" s="149">
        <f ca="1">'Приложение 1 (ЦП)'!K108</f>
        <v>4788.3211678832113</v>
      </c>
      <c r="L7" s="149">
        <f ca="1">'Приложение 1 (ЦП)'!L108</f>
        <v>4888.077858880778</v>
      </c>
      <c r="M7" s="149">
        <f ca="1">'Приложение 1 (ЦП)'!M108</f>
        <v>4987.8345498783456</v>
      </c>
      <c r="N7" s="149">
        <f ca="1">'Приложение 1 (ЦП)'!N108</f>
        <v>5087.5912408759114</v>
      </c>
      <c r="O7" s="149">
        <f ca="1">'Приложение 1 (ЦП)'!O108</f>
        <v>5187.347931873478</v>
      </c>
      <c r="P7" s="149">
        <f ca="1">'Приложение 1 (ЦП)'!P108</f>
        <v>5287.1046228710456</v>
      </c>
      <c r="Q7" s="149">
        <f ca="1">'Приложение 1 (ЦП)'!Q108</f>
        <v>5386.8613138686114</v>
      </c>
      <c r="R7" s="149">
        <f ca="1">'Приложение 1 (ЦП)'!R108</f>
        <v>5486.6180048661781</v>
      </c>
      <c r="S7" s="149">
        <f ca="1">'Приложение 1 (ЦП)'!S108</f>
        <v>5586.3746958637457</v>
      </c>
      <c r="T7" s="149">
        <f ca="1">'Приложение 1 (ЦП)'!T108</f>
        <v>5686.1313868613115</v>
      </c>
    </row>
    <row r="8" spans="1:21" ht="50.25" customHeight="1">
      <c r="A8" s="133"/>
      <c r="B8" s="100" t="s">
        <v>263</v>
      </c>
      <c r="C8" s="148" t="s">
        <v>250</v>
      </c>
      <c r="D8" s="161">
        <f ca="1">ТАРИФЫ!D12</f>
        <v>4.9340852550969476</v>
      </c>
      <c r="E8" s="161">
        <f ca="1">ТАРИФЫ!E12</f>
        <v>5.4370000000000003</v>
      </c>
      <c r="F8" s="161">
        <f ca="1">ТАРИФЫ!F12</f>
        <v>5.7010549410597191</v>
      </c>
      <c r="G8" s="161">
        <f ca="1">ТАРИФЫ!G12</f>
        <v>6.0352445233978003</v>
      </c>
      <c r="H8" s="161">
        <f ca="1">ТАРИФЫ!H12</f>
        <v>6.3850445012076253</v>
      </c>
      <c r="I8" s="161">
        <f ca="1">ТАРИФЫ!I12</f>
        <v>6.7552264089020282</v>
      </c>
      <c r="J8" s="161">
        <f ca="1">ТАРИФЫ!J12</f>
        <v>7.1469298576741007</v>
      </c>
      <c r="K8" s="161">
        <f ca="1">ТАРИФЫ!K12</f>
        <v>7.509996903268533</v>
      </c>
      <c r="L8" s="161">
        <f ca="1">ТАРИФЫ!L12</f>
        <v>7.8518264104657556</v>
      </c>
      <c r="M8" s="161">
        <f ca="1">ТАРИФЫ!M12</f>
        <v>8.1746496015047843</v>
      </c>
      <c r="N8" s="161">
        <f ca="1">ТАРИФЫ!N12</f>
        <v>8.4895067199643091</v>
      </c>
      <c r="O8" s="161">
        <f ca="1">ТАРИФЫ!O12</f>
        <v>8.7962231025659676</v>
      </c>
      <c r="P8" s="161">
        <f ca="1">ТАРИФЫ!P12</f>
        <v>9.0962695652507417</v>
      </c>
      <c r="Q8" s="161">
        <f ca="1">ТАРИФЫ!Q12</f>
        <v>9.390725405790036</v>
      </c>
      <c r="R8" s="161">
        <f ca="1">ТАРИФЫ!R12</f>
        <v>9.6795624781646605</v>
      </c>
      <c r="S8" s="161">
        <f ca="1">ТАРИФЫ!S12</f>
        <v>9.957434135840499</v>
      </c>
      <c r="T8" s="161">
        <f ca="1">ТАРИФЫ!T12</f>
        <v>10.218627382957759</v>
      </c>
    </row>
    <row r="9" spans="1:21" ht="41.25" customHeight="1">
      <c r="A9" s="133"/>
      <c r="B9" s="100" t="s">
        <v>270</v>
      </c>
      <c r="C9" s="148" t="s">
        <v>266</v>
      </c>
      <c r="D9" s="162">
        <f>D7*D8</f>
        <v>20229.749545897484</v>
      </c>
      <c r="E9" s="162">
        <f t="shared" ref="E9:L9" si="0">E7*E8</f>
        <v>22826.328884254432</v>
      </c>
      <c r="F9" s="162">
        <f t="shared" si="0"/>
        <v>24495.512914115301</v>
      </c>
      <c r="G9" s="162">
        <f t="shared" si="0"/>
        <v>26524.868213990667</v>
      </c>
      <c r="H9" s="162">
        <f t="shared" si="0"/>
        <v>28690.088905269844</v>
      </c>
      <c r="I9" s="162">
        <f t="shared" si="0"/>
        <v>31017.689227277573</v>
      </c>
      <c r="J9" s="162">
        <f t="shared" si="0"/>
        <v>33519.026507675502</v>
      </c>
      <c r="K9" s="162">
        <f t="shared" si="0"/>
        <v>35960.27714265808</v>
      </c>
      <c r="L9" s="162">
        <f t="shared" si="0"/>
        <v>38380.338828772998</v>
      </c>
      <c r="M9" s="162">
        <f t="shared" ref="M9:T9" si="1">M7*M8</f>
        <v>40773.799715534813</v>
      </c>
      <c r="N9" s="162">
        <f t="shared" si="1"/>
        <v>43191.140027847607</v>
      </c>
      <c r="O9" s="162">
        <f t="shared" si="1"/>
        <v>45629.069719393279</v>
      </c>
      <c r="P9" s="162">
        <f t="shared" si="1"/>
        <v>48092.928869318392</v>
      </c>
      <c r="Q9" s="162">
        <f t="shared" si="1"/>
        <v>50586.535397613465</v>
      </c>
      <c r="R9" s="162">
        <f t="shared" si="1"/>
        <v>53108.061771925306</v>
      </c>
      <c r="S9" s="162">
        <f t="shared" si="1"/>
        <v>55625.958092189248</v>
      </c>
      <c r="T9" s="162">
        <f t="shared" si="1"/>
        <v>58104.457892876577</v>
      </c>
    </row>
    <row r="10" spans="1:21" s="126" customFormat="1" ht="41.25" customHeight="1">
      <c r="A10" s="451" t="s">
        <v>255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2"/>
      <c r="R10" s="452"/>
      <c r="S10" s="452"/>
      <c r="T10" s="452"/>
      <c r="U10" s="125"/>
    </row>
    <row r="11" spans="1:21" ht="41.25" customHeight="1">
      <c r="A11" s="132"/>
      <c r="B11" s="100" t="s">
        <v>262</v>
      </c>
      <c r="C11" s="148" t="s">
        <v>264</v>
      </c>
      <c r="D11" s="149">
        <f ca="1">'Приложение 1 (ЦП)'!D14</f>
        <v>3.84</v>
      </c>
      <c r="E11" s="149">
        <f ca="1">'Приложение 1 (ЦП)'!E14</f>
        <v>3.93</v>
      </c>
      <c r="F11" s="149">
        <f ca="1">'Приложение 1 (ЦП)'!F14</f>
        <v>4.0199999999999996</v>
      </c>
      <c r="G11" s="149">
        <f ca="1">'Приложение 1 (ЦП)'!G14</f>
        <v>4.1100000000000003</v>
      </c>
      <c r="H11" s="149">
        <f ca="1">'Приложение 1 (ЦП)'!H14</f>
        <v>4.2</v>
      </c>
      <c r="I11" s="149">
        <f ca="1">'Приложение 1 (ЦП)'!I14</f>
        <v>4.3</v>
      </c>
      <c r="J11" s="149">
        <f ca="1">'Приложение 1 (ЦП)'!J14</f>
        <v>4.3899999999999997</v>
      </c>
      <c r="K11" s="149">
        <f ca="1">'Приложение 1 (ЦП)'!K14</f>
        <v>4.4800000000000004</v>
      </c>
      <c r="L11" s="149">
        <f ca="1">'Приложение 1 (ЦП)'!L14</f>
        <v>4.63</v>
      </c>
      <c r="M11" s="149">
        <f ca="1">'Приложение 1 (ЦП)'!M14</f>
        <v>4.78</v>
      </c>
      <c r="N11" s="149">
        <f ca="1">'Приложение 1 (ЦП)'!N14</f>
        <v>4.93</v>
      </c>
      <c r="O11" s="149">
        <f ca="1">'Приложение 1 (ЦП)'!O14</f>
        <v>5.08</v>
      </c>
      <c r="P11" s="149">
        <f ca="1">'Приложение 1 (ЦП)'!P14</f>
        <v>5.23</v>
      </c>
      <c r="Q11" s="149">
        <f ca="1">'Приложение 1 (ЦП)'!Q14</f>
        <v>5.38</v>
      </c>
      <c r="R11" s="149">
        <f ca="1">'Приложение 1 (ЦП)'!R14</f>
        <v>5.53</v>
      </c>
      <c r="S11" s="149">
        <f ca="1">'Приложение 1 (ЦП)'!S14</f>
        <v>5.67</v>
      </c>
      <c r="T11" s="149">
        <f ca="1">'Приложение 1 (ЦП)'!T14</f>
        <v>5.82</v>
      </c>
    </row>
    <row r="12" spans="1:21" ht="54" customHeight="1">
      <c r="A12" s="133"/>
      <c r="B12" s="100" t="s">
        <v>263</v>
      </c>
      <c r="C12" s="148" t="s">
        <v>265</v>
      </c>
      <c r="D12" s="161">
        <f ca="1">ТАРИФЫ!D16</f>
        <v>2.9047178538390384</v>
      </c>
      <c r="E12" s="161">
        <f ca="1">ТАРИФЫ!E16</f>
        <v>3.14</v>
      </c>
      <c r="F12" s="161">
        <f ca="1">ТАРИФЫ!F16</f>
        <v>3.2561800000000001</v>
      </c>
      <c r="G12" s="161">
        <f ca="1">ТАРИФЫ!G16</f>
        <v>3.3701462999999996</v>
      </c>
      <c r="H12" s="161">
        <f ca="1">ТАРИФЫ!H16</f>
        <v>3.6026863946999992</v>
      </c>
      <c r="I12" s="161">
        <f ca="1">ТАРИФЫ!I16</f>
        <v>3.880761134183353</v>
      </c>
      <c r="J12" s="161">
        <f ca="1">ТАРИФЫ!J16</f>
        <v>4.1373979409404198</v>
      </c>
      <c r="K12" s="161">
        <f ca="1">ТАРИФЫ!K16</f>
        <v>4.3853096460399961</v>
      </c>
      <c r="L12" s="161">
        <f ca="1">ТАРИФЫ!L16</f>
        <v>4.6166743279656135</v>
      </c>
      <c r="M12" s="161">
        <f ca="1">ТАРИФЫ!M16</f>
        <v>4.8452645914736161</v>
      </c>
      <c r="N12" s="161">
        <f ca="1">ТАРИФЫ!N16</f>
        <v>5.0693968950869843</v>
      </c>
      <c r="O12" s="161">
        <f ca="1">ТАРИФЫ!O16</f>
        <v>5.2906494094171892</v>
      </c>
      <c r="P12" s="161">
        <f ca="1">ТАРИФЫ!P16</f>
        <v>5.5088609482913071</v>
      </c>
      <c r="Q12" s="161">
        <f ca="1">ТАРИФЫ!Q16</f>
        <v>5.7258002503611714</v>
      </c>
      <c r="R12" s="161">
        <f ca="1">ТАРИФЫ!R16</f>
        <v>5.9385168279699219</v>
      </c>
      <c r="S12" s="161">
        <f ca="1">ТАРИФЫ!S16</f>
        <v>6.1411407784093841</v>
      </c>
      <c r="T12" s="161">
        <f ca="1">ТАРИФЫ!T16</f>
        <v>6.3310897488201592</v>
      </c>
    </row>
    <row r="13" spans="1:21" ht="41.25" customHeight="1">
      <c r="A13" s="133"/>
      <c r="B13" s="100" t="s">
        <v>270</v>
      </c>
      <c r="C13" s="148" t="s">
        <v>266</v>
      </c>
      <c r="D13" s="162">
        <f t="shared" ref="D13:T13" si="2">D11*D12*1000</f>
        <v>11154.116558741905</v>
      </c>
      <c r="E13" s="162">
        <f t="shared" si="2"/>
        <v>12340.2</v>
      </c>
      <c r="F13" s="162">
        <f t="shared" si="2"/>
        <v>13089.843599999998</v>
      </c>
      <c r="G13" s="162">
        <f t="shared" si="2"/>
        <v>13851.301292999999</v>
      </c>
      <c r="H13" s="162">
        <f t="shared" si="2"/>
        <v>15131.282857739998</v>
      </c>
      <c r="I13" s="162">
        <f t="shared" si="2"/>
        <v>16687.272876988416</v>
      </c>
      <c r="J13" s="162">
        <f t="shared" si="2"/>
        <v>18163.176960728444</v>
      </c>
      <c r="K13" s="162">
        <f t="shared" si="2"/>
        <v>19646.187214259186</v>
      </c>
      <c r="L13" s="162">
        <f t="shared" si="2"/>
        <v>21375.202138480792</v>
      </c>
      <c r="M13" s="162">
        <f t="shared" si="2"/>
        <v>23160.364747243886</v>
      </c>
      <c r="N13" s="162">
        <f t="shared" si="2"/>
        <v>24992.126692778831</v>
      </c>
      <c r="O13" s="162">
        <f t="shared" si="2"/>
        <v>26876.498999839321</v>
      </c>
      <c r="P13" s="162">
        <f t="shared" si="2"/>
        <v>28811.342759563537</v>
      </c>
      <c r="Q13" s="162">
        <f t="shared" si="2"/>
        <v>30804.805346943103</v>
      </c>
      <c r="R13" s="162">
        <f t="shared" si="2"/>
        <v>32839.998058673671</v>
      </c>
      <c r="S13" s="162">
        <f t="shared" si="2"/>
        <v>34820.268213581207</v>
      </c>
      <c r="T13" s="162">
        <f t="shared" si="2"/>
        <v>36846.942338133333</v>
      </c>
    </row>
    <row r="14" spans="1:21" s="126" customFormat="1" ht="41.25" customHeight="1">
      <c r="A14" s="451" t="s">
        <v>256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125"/>
    </row>
    <row r="15" spans="1:21" ht="41.25" customHeight="1">
      <c r="A15" s="132"/>
      <c r="B15" s="100" t="s">
        <v>262</v>
      </c>
      <c r="C15" s="148" t="s">
        <v>60</v>
      </c>
      <c r="D15" s="163">
        <f ca="1">'Приложение 1 (ЦП)'!D37</f>
        <v>5061</v>
      </c>
      <c r="E15" s="163">
        <f ca="1">'Приложение 1 (ЦП)'!E37</f>
        <v>5061</v>
      </c>
      <c r="F15" s="163">
        <f ca="1">'Приложение 1 (ЦП)'!F37</f>
        <v>6871</v>
      </c>
      <c r="G15" s="163">
        <f ca="1">'Приложение 1 (ЦП)'!G37</f>
        <v>6871</v>
      </c>
      <c r="H15" s="163">
        <f ca="1">'Приложение 1 (ЦП)'!H37</f>
        <v>6871</v>
      </c>
      <c r="I15" s="163">
        <f ca="1">'Приложение 1 (ЦП)'!I37</f>
        <v>6871</v>
      </c>
      <c r="J15" s="163">
        <f ca="1">'Приложение 1 (ЦП)'!J37</f>
        <v>6871</v>
      </c>
      <c r="K15" s="163">
        <f ca="1">'Приложение 1 (ЦП)'!K37</f>
        <v>6871</v>
      </c>
      <c r="L15" s="163">
        <f ca="1">'Приложение 1 (ЦП)'!L37</f>
        <v>6871</v>
      </c>
      <c r="M15" s="163">
        <f ca="1">'Приложение 1 (ЦП)'!M37</f>
        <v>6871</v>
      </c>
      <c r="N15" s="163">
        <f ca="1">'Приложение 1 (ЦП)'!N37</f>
        <v>6871</v>
      </c>
      <c r="O15" s="163">
        <f ca="1">'Приложение 1 (ЦП)'!O37</f>
        <v>6871</v>
      </c>
      <c r="P15" s="163">
        <f ca="1">'Приложение 1 (ЦП)'!P37</f>
        <v>6871</v>
      </c>
      <c r="Q15" s="163">
        <f ca="1">'Приложение 1 (ЦП)'!Q37</f>
        <v>6871</v>
      </c>
      <c r="R15" s="163">
        <f ca="1">'Приложение 1 (ЦП)'!R37</f>
        <v>6871</v>
      </c>
      <c r="S15" s="163">
        <f ca="1">'Приложение 1 (ЦП)'!S37</f>
        <v>6871</v>
      </c>
      <c r="T15" s="163">
        <f ca="1">'Приложение 1 (ЦП)'!T37</f>
        <v>6871</v>
      </c>
    </row>
    <row r="16" spans="1:21" ht="54.75" customHeight="1">
      <c r="A16" s="133"/>
      <c r="B16" s="100" t="s">
        <v>263</v>
      </c>
      <c r="C16" s="148" t="s">
        <v>248</v>
      </c>
      <c r="D16" s="149">
        <f ca="1">ТАРИФЫ!D21</f>
        <v>2363.6999999999998</v>
      </c>
      <c r="E16" s="149">
        <v>1833.25</v>
      </c>
      <c r="F16" s="149">
        <f ca="1">ТАРИФЫ!F21</f>
        <v>2710.9</v>
      </c>
      <c r="G16" s="149">
        <f ca="1">ТАРИФЫ!G21</f>
        <v>2900</v>
      </c>
      <c r="H16" s="149">
        <f ca="1">ТАРИФЫ!H21</f>
        <v>3135.9</v>
      </c>
      <c r="I16" s="149">
        <f ca="1">ТАРИФЫ!I21</f>
        <v>2343.1</v>
      </c>
      <c r="J16" s="149">
        <f ca="1">ТАРИФЫ!J21</f>
        <v>2496.1</v>
      </c>
      <c r="K16" s="149">
        <f ca="1">ТАРИФЫ!K21</f>
        <v>2615</v>
      </c>
      <c r="L16" s="149">
        <f ca="1">ТАРИФЫ!L21</f>
        <v>2751.3</v>
      </c>
      <c r="M16" s="149">
        <f ca="1">ТАРИФЫ!M21</f>
        <v>2894.9</v>
      </c>
      <c r="N16" s="149">
        <f ca="1">ТАРИФЫ!N21</f>
        <v>3046.2</v>
      </c>
      <c r="O16" s="149">
        <f ca="1">ТАРИФЫ!O21</f>
        <v>3205.8</v>
      </c>
      <c r="P16" s="149">
        <f ca="1">ТАРИФЫ!P21</f>
        <v>3373.9</v>
      </c>
      <c r="Q16" s="149">
        <f ca="1">ТАРИФЫ!Q21</f>
        <v>3456.2</v>
      </c>
      <c r="R16" s="149">
        <f ca="1">ТАРИФЫ!R21</f>
        <v>3540.5</v>
      </c>
      <c r="S16" s="149">
        <f ca="1">ТАРИФЫ!S21</f>
        <v>3626.9</v>
      </c>
      <c r="T16" s="149">
        <f ca="1">ТАРИФЫ!T21</f>
        <v>3713.3</v>
      </c>
    </row>
    <row r="17" spans="1:21" ht="41.25" customHeight="1">
      <c r="A17" s="133"/>
      <c r="B17" s="100" t="s">
        <v>270</v>
      </c>
      <c r="C17" s="148" t="s">
        <v>266</v>
      </c>
      <c r="D17" s="162">
        <f>D15*D16/1000</f>
        <v>11962.6857</v>
      </c>
      <c r="E17" s="162">
        <f t="shared" ref="E17:T17" si="3">E15*E16/1000</f>
        <v>9278.0782500000005</v>
      </c>
      <c r="F17" s="162">
        <f t="shared" si="3"/>
        <v>18626.593900000003</v>
      </c>
      <c r="G17" s="162">
        <f t="shared" si="3"/>
        <v>19925.900000000001</v>
      </c>
      <c r="H17" s="162">
        <f t="shared" si="3"/>
        <v>21546.768900000003</v>
      </c>
      <c r="I17" s="162">
        <f t="shared" si="3"/>
        <v>16099.4401</v>
      </c>
      <c r="J17" s="162">
        <f t="shared" si="3"/>
        <v>17150.703099999999</v>
      </c>
      <c r="K17" s="162">
        <f t="shared" si="3"/>
        <v>17967.665000000001</v>
      </c>
      <c r="L17" s="162">
        <f t="shared" si="3"/>
        <v>18904.1823</v>
      </c>
      <c r="M17" s="162">
        <f t="shared" si="3"/>
        <v>19890.857900000003</v>
      </c>
      <c r="N17" s="162">
        <f t="shared" si="3"/>
        <v>20930.440200000001</v>
      </c>
      <c r="O17" s="162">
        <f t="shared" si="3"/>
        <v>22027.051800000001</v>
      </c>
      <c r="P17" s="162">
        <f t="shared" si="3"/>
        <v>23182.066900000002</v>
      </c>
      <c r="Q17" s="162">
        <f t="shared" si="3"/>
        <v>23747.550199999998</v>
      </c>
      <c r="R17" s="162">
        <f t="shared" si="3"/>
        <v>24326.7755</v>
      </c>
      <c r="S17" s="162">
        <f t="shared" si="3"/>
        <v>24920.429900000003</v>
      </c>
      <c r="T17" s="162">
        <f t="shared" si="3"/>
        <v>25514.084300000002</v>
      </c>
    </row>
    <row r="18" spans="1:21" s="126" customFormat="1" ht="41.25" customHeight="1">
      <c r="A18" s="451" t="s">
        <v>254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125"/>
    </row>
    <row r="19" spans="1:21" ht="41.25" customHeight="1">
      <c r="A19" s="132"/>
      <c r="B19" s="100" t="s">
        <v>262</v>
      </c>
      <c r="C19" s="148" t="s">
        <v>207</v>
      </c>
      <c r="D19" s="149">
        <f ca="1">'Приложение 1 (ЦП)'!D65</f>
        <v>67.2</v>
      </c>
      <c r="E19" s="149">
        <f ca="1">'Приложение 1 (ЦП)'!E65</f>
        <v>78.8</v>
      </c>
      <c r="F19" s="149">
        <f ca="1">'Приложение 1 (ЦП)'!F65</f>
        <v>81.900000000000006</v>
      </c>
      <c r="G19" s="149">
        <f ca="1">'Приложение 1 (ЦП)'!G65</f>
        <v>83.7</v>
      </c>
      <c r="H19" s="149">
        <f ca="1">'Приложение 1 (ЦП)'!H65</f>
        <v>85.8</v>
      </c>
      <c r="I19" s="149">
        <f ca="1">'Приложение 1 (ЦП)'!I65</f>
        <v>87.6</v>
      </c>
      <c r="J19" s="149">
        <f ca="1">'Приложение 1 (ЦП)'!J65</f>
        <v>89.3</v>
      </c>
      <c r="K19" s="149">
        <f ca="1">'Приложение 1 (ЦП)'!K65</f>
        <v>98.6</v>
      </c>
      <c r="L19" s="149">
        <f ca="1">'Приложение 1 (ЦП)'!L65</f>
        <v>99.8</v>
      </c>
      <c r="M19" s="149">
        <f ca="1">'Приложение 1 (ЦП)'!M65</f>
        <v>100.7</v>
      </c>
      <c r="N19" s="149">
        <f ca="1">'Приложение 1 (ЦП)'!N65</f>
        <v>101.7</v>
      </c>
      <c r="O19" s="149">
        <f ca="1">'Приложение 1 (ЦП)'!O65</f>
        <v>102.6</v>
      </c>
      <c r="P19" s="149">
        <f ca="1">'Приложение 1 (ЦП)'!P65</f>
        <v>103.6</v>
      </c>
      <c r="Q19" s="149">
        <f ca="1">'Приложение 1 (ЦП)'!Q65</f>
        <v>104.5</v>
      </c>
      <c r="R19" s="149">
        <f ca="1">'Приложение 1 (ЦП)'!R65</f>
        <v>105.4</v>
      </c>
      <c r="S19" s="149">
        <f ca="1">'Приложение 1 (ЦП)'!S65</f>
        <v>106.4</v>
      </c>
      <c r="T19" s="149">
        <f ca="1">'Приложение 1 (ЦП)'!T65</f>
        <v>106.4</v>
      </c>
    </row>
    <row r="20" spans="1:21" ht="56.25" customHeight="1">
      <c r="A20" s="133"/>
      <c r="B20" s="100" t="s">
        <v>263</v>
      </c>
      <c r="C20" s="148" t="s">
        <v>250</v>
      </c>
      <c r="D20" s="161">
        <f ca="1">ТАРИФЫ!D24</f>
        <v>16.100000000000001</v>
      </c>
      <c r="E20" s="161">
        <v>17.309999999999999</v>
      </c>
      <c r="F20" s="161">
        <f ca="1">ТАРИФЫ!F24</f>
        <v>18.2</v>
      </c>
      <c r="G20" s="161">
        <f ca="1">ТАРИФЫ!G24</f>
        <v>19.600000000000001</v>
      </c>
      <c r="H20" s="161">
        <f ca="1">ТАРИФЫ!H24</f>
        <v>20.399999999999999</v>
      </c>
      <c r="I20" s="161">
        <f ca="1">ТАРИФЫ!I24</f>
        <v>21.2</v>
      </c>
      <c r="J20" s="161">
        <f ca="1">ТАРИФЫ!J24</f>
        <v>22</v>
      </c>
      <c r="K20" s="161">
        <f ca="1">ТАРИФЫ!K24</f>
        <v>21.4</v>
      </c>
      <c r="L20" s="161">
        <f ca="1">ТАРИФЫ!L24</f>
        <v>22.2</v>
      </c>
      <c r="M20" s="161">
        <f ca="1">ТАРИФЫ!M24</f>
        <v>23</v>
      </c>
      <c r="N20" s="161">
        <f ca="1">ТАРИФЫ!N24</f>
        <v>23.9</v>
      </c>
      <c r="O20" s="161">
        <f ca="1">ТАРИФЫ!O24</f>
        <v>24.9</v>
      </c>
      <c r="P20" s="161">
        <f ca="1">ТАРИФЫ!P24</f>
        <v>25.9</v>
      </c>
      <c r="Q20" s="161">
        <f ca="1">ТАРИФЫ!Q24</f>
        <v>26.4</v>
      </c>
      <c r="R20" s="161">
        <f ca="1">ТАРИФЫ!R24</f>
        <v>27</v>
      </c>
      <c r="S20" s="161">
        <f ca="1">ТАРИФЫ!S24</f>
        <v>27.5</v>
      </c>
      <c r="T20" s="161">
        <f ca="1">ТАРИФЫ!T24</f>
        <v>28</v>
      </c>
    </row>
    <row r="21" spans="1:21" ht="41.25" customHeight="1">
      <c r="A21" s="133"/>
      <c r="B21" s="100" t="s">
        <v>270</v>
      </c>
      <c r="C21" s="148" t="s">
        <v>266</v>
      </c>
      <c r="D21" s="162">
        <f>D19*D20</f>
        <v>1081.92</v>
      </c>
      <c r="E21" s="162">
        <f t="shared" ref="E21:T21" si="4">E19*E20</f>
        <v>1364.0279999999998</v>
      </c>
      <c r="F21" s="162">
        <f t="shared" si="4"/>
        <v>1490.5800000000002</v>
      </c>
      <c r="G21" s="162">
        <f t="shared" si="4"/>
        <v>1640.5200000000002</v>
      </c>
      <c r="H21" s="162">
        <f t="shared" si="4"/>
        <v>1750.3199999999997</v>
      </c>
      <c r="I21" s="162">
        <f t="shared" si="4"/>
        <v>1857.12</v>
      </c>
      <c r="J21" s="162">
        <f t="shared" si="4"/>
        <v>1964.6</v>
      </c>
      <c r="K21" s="162">
        <f t="shared" si="4"/>
        <v>2110.04</v>
      </c>
      <c r="L21" s="162">
        <f t="shared" si="4"/>
        <v>2215.56</v>
      </c>
      <c r="M21" s="162">
        <f t="shared" si="4"/>
        <v>2316.1</v>
      </c>
      <c r="N21" s="162">
        <f t="shared" si="4"/>
        <v>2430.63</v>
      </c>
      <c r="O21" s="162">
        <f t="shared" si="4"/>
        <v>2554.7399999999998</v>
      </c>
      <c r="P21" s="162">
        <f t="shared" si="4"/>
        <v>2683.24</v>
      </c>
      <c r="Q21" s="162">
        <f t="shared" si="4"/>
        <v>2758.7999999999997</v>
      </c>
      <c r="R21" s="162">
        <f t="shared" si="4"/>
        <v>2845.8</v>
      </c>
      <c r="S21" s="162">
        <f t="shared" si="4"/>
        <v>2926</v>
      </c>
      <c r="T21" s="162">
        <f t="shared" si="4"/>
        <v>2979.2000000000003</v>
      </c>
    </row>
    <row r="22" spans="1:21" s="126" customFormat="1" ht="41.25" customHeight="1">
      <c r="A22" s="451" t="s">
        <v>257</v>
      </c>
      <c r="B22" s="452"/>
      <c r="C22" s="452"/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125"/>
    </row>
    <row r="23" spans="1:21" ht="41.25" customHeight="1">
      <c r="A23" s="132"/>
      <c r="B23" s="100" t="s">
        <v>262</v>
      </c>
      <c r="C23" s="148" t="s">
        <v>207</v>
      </c>
      <c r="D23" s="149">
        <f ca="1">'Приложение 1 (ЦП)'!D89</f>
        <v>45.78</v>
      </c>
      <c r="E23" s="149">
        <f ca="1">'Приложение 1 (ЦП)'!E89</f>
        <v>46.55</v>
      </c>
      <c r="F23" s="149">
        <f ca="1">'Приложение 1 (ЦП)'!F89</f>
        <v>47.32</v>
      </c>
      <c r="G23" s="149">
        <f ca="1">'Приложение 1 (ЦП)'!G89</f>
        <v>48.09</v>
      </c>
      <c r="H23" s="149">
        <f ca="1">'Приложение 1 (ЦП)'!H89</f>
        <v>48.86</v>
      </c>
      <c r="I23" s="149">
        <f ca="1">'Приложение 1 (ЦП)'!I89</f>
        <v>49.63</v>
      </c>
      <c r="J23" s="149">
        <f ca="1">'Приложение 1 (ЦП)'!J89</f>
        <v>50.4</v>
      </c>
      <c r="K23" s="149">
        <f ca="1">'Приложение 1 (ЦП)'!K89</f>
        <v>51.18</v>
      </c>
      <c r="L23" s="149">
        <f ca="1">'Приложение 1 (ЦП)'!L89</f>
        <v>51.51</v>
      </c>
      <c r="M23" s="149">
        <f ca="1">'Приложение 1 (ЦП)'!M89</f>
        <v>51.85</v>
      </c>
      <c r="N23" s="149">
        <f ca="1">'Приложение 1 (ЦП)'!N89</f>
        <v>52.18</v>
      </c>
      <c r="O23" s="149">
        <f ca="1">'Приложение 1 (ЦП)'!O89</f>
        <v>52.52</v>
      </c>
      <c r="P23" s="149">
        <f ca="1">'Приложение 1 (ЦП)'!P89</f>
        <v>52.86</v>
      </c>
      <c r="Q23" s="149">
        <f ca="1">'Приложение 1 (ЦП)'!Q89</f>
        <v>53.2</v>
      </c>
      <c r="R23" s="149">
        <f ca="1">'Приложение 1 (ЦП)'!R89</f>
        <v>53.54</v>
      </c>
      <c r="S23" s="149">
        <f ca="1">'Приложение 1 (ЦП)'!S89</f>
        <v>53.88</v>
      </c>
      <c r="T23" s="149">
        <f ca="1">'Приложение 1 (ЦП)'!T89</f>
        <v>53.88</v>
      </c>
    </row>
    <row r="24" spans="1:21" ht="61.5" customHeight="1">
      <c r="A24" s="133"/>
      <c r="B24" s="100" t="s">
        <v>263</v>
      </c>
      <c r="C24" s="148" t="s">
        <v>250</v>
      </c>
      <c r="D24" s="161">
        <f ca="1">ТАРИФЫ!D29</f>
        <v>18.761726078799249</v>
      </c>
      <c r="E24" s="161">
        <v>20</v>
      </c>
      <c r="F24" s="161">
        <f ca="1">ТАРИФЫ!F29</f>
        <v>20.6</v>
      </c>
      <c r="G24" s="161">
        <f ca="1">ТАРИФЫ!G29</f>
        <v>22.87</v>
      </c>
      <c r="H24" s="161">
        <f ca="1">ТАРИФЫ!H29</f>
        <v>24.1</v>
      </c>
      <c r="I24" s="161">
        <f ca="1">ТАРИФЫ!I29</f>
        <v>25.27</v>
      </c>
      <c r="J24" s="161">
        <f ca="1">ТАРИФЫ!J29</f>
        <v>26.41</v>
      </c>
      <c r="K24" s="161">
        <f ca="1">ТАРИФЫ!K29</f>
        <v>27.31</v>
      </c>
      <c r="L24" s="161">
        <f ca="1">ТАРИФЫ!L29</f>
        <v>28.32</v>
      </c>
      <c r="M24" s="161">
        <f ca="1">ТАРИФЫ!M29</f>
        <v>29.37</v>
      </c>
      <c r="N24" s="161">
        <f ca="1">ТАРИФЫ!N29</f>
        <v>30.46</v>
      </c>
      <c r="O24" s="161">
        <f ca="1">ТАРИФЫ!O29</f>
        <v>31.58</v>
      </c>
      <c r="P24" s="161">
        <f ca="1">ТАРИФЫ!P29</f>
        <v>32.75</v>
      </c>
      <c r="Q24" s="161">
        <f ca="1">ТАРИФЫ!Q29</f>
        <v>33.43</v>
      </c>
      <c r="R24" s="161">
        <f ca="1">ТАРИФЫ!R29</f>
        <v>34.119999999999997</v>
      </c>
      <c r="S24" s="161">
        <f ca="1">ТАРИФЫ!S29</f>
        <v>34.83</v>
      </c>
      <c r="T24" s="161">
        <f ca="1">ТАРИФЫ!T29</f>
        <v>35.54</v>
      </c>
    </row>
    <row r="25" spans="1:21" ht="41.25" customHeight="1">
      <c r="A25" s="133"/>
      <c r="B25" s="100" t="s">
        <v>270</v>
      </c>
      <c r="C25" s="148" t="s">
        <v>266</v>
      </c>
      <c r="D25" s="162">
        <f>D23*D24</f>
        <v>858.9118198874296</v>
      </c>
      <c r="E25" s="162">
        <f t="shared" ref="E25:T25" si="5">E23*E24</f>
        <v>931</v>
      </c>
      <c r="F25" s="162">
        <f t="shared" si="5"/>
        <v>974.79200000000003</v>
      </c>
      <c r="G25" s="162">
        <f t="shared" si="5"/>
        <v>1099.8183000000001</v>
      </c>
      <c r="H25" s="162">
        <f t="shared" si="5"/>
        <v>1177.5260000000001</v>
      </c>
      <c r="I25" s="162">
        <f t="shared" si="5"/>
        <v>1254.1501000000001</v>
      </c>
      <c r="J25" s="162">
        <f t="shared" si="5"/>
        <v>1331.0640000000001</v>
      </c>
      <c r="K25" s="162">
        <f t="shared" si="5"/>
        <v>1397.7257999999999</v>
      </c>
      <c r="L25" s="162">
        <f t="shared" si="5"/>
        <v>1458.7631999999999</v>
      </c>
      <c r="M25" s="162">
        <f t="shared" si="5"/>
        <v>1522.8345000000002</v>
      </c>
      <c r="N25" s="162">
        <f t="shared" si="5"/>
        <v>1589.4028000000001</v>
      </c>
      <c r="O25" s="162">
        <f t="shared" si="5"/>
        <v>1658.5816</v>
      </c>
      <c r="P25" s="162">
        <f t="shared" si="5"/>
        <v>1731.165</v>
      </c>
      <c r="Q25" s="162">
        <f t="shared" si="5"/>
        <v>1778.4760000000001</v>
      </c>
      <c r="R25" s="162">
        <f t="shared" si="5"/>
        <v>1826.7847999999999</v>
      </c>
      <c r="S25" s="162">
        <f t="shared" si="5"/>
        <v>1876.6404</v>
      </c>
      <c r="T25" s="162">
        <f t="shared" si="5"/>
        <v>1914.8951999999999</v>
      </c>
    </row>
    <row r="26" spans="1:21" s="126" customFormat="1" ht="41.25" customHeight="1">
      <c r="A26" s="451" t="s">
        <v>92</v>
      </c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125"/>
    </row>
    <row r="27" spans="1:21" ht="41.25" customHeight="1">
      <c r="A27" s="132"/>
      <c r="B27" s="100" t="s">
        <v>262</v>
      </c>
      <c r="C27" s="148" t="s">
        <v>267</v>
      </c>
      <c r="D27" s="149">
        <f ca="1">'Приложение 1 (ЦП)'!D127</f>
        <v>2.3180000000000001</v>
      </c>
      <c r="E27" s="149">
        <f ca="1">'Приложение 1 (ЦП)'!E127</f>
        <v>2.3180000000000001</v>
      </c>
      <c r="F27" s="149">
        <f ca="1">'Приложение 1 (ЦП)'!F127</f>
        <v>2.3180000000000001</v>
      </c>
      <c r="G27" s="149">
        <f ca="1">'Приложение 1 (ЦП)'!G127</f>
        <v>2.3180000000000001</v>
      </c>
      <c r="H27" s="149">
        <f ca="1">'Приложение 1 (ЦП)'!H127</f>
        <v>2.3180000000000001</v>
      </c>
      <c r="I27" s="149">
        <f ca="1">'Приложение 1 (ЦП)'!I127</f>
        <v>2.3180000000000001</v>
      </c>
      <c r="J27" s="149">
        <f ca="1">'Приложение 1 (ЦП)'!J127</f>
        <v>2.3180000000000001</v>
      </c>
      <c r="K27" s="149">
        <f ca="1">'Приложение 1 (ЦП)'!K127</f>
        <v>2.3180000000000001</v>
      </c>
      <c r="L27" s="149">
        <f ca="1">'Приложение 1 (ЦП)'!L127</f>
        <v>2.3180000000000001</v>
      </c>
      <c r="M27" s="149">
        <f ca="1">'Приложение 1 (ЦП)'!M127</f>
        <v>2.3180000000000001</v>
      </c>
      <c r="N27" s="149">
        <f ca="1">'Приложение 1 (ЦП)'!N127</f>
        <v>2.3180000000000001</v>
      </c>
      <c r="O27" s="149">
        <f ca="1">'Приложение 1 (ЦП)'!O127</f>
        <v>2.3180000000000001</v>
      </c>
      <c r="P27" s="149">
        <f ca="1">'Приложение 1 (ЦП)'!P127</f>
        <v>2.3180000000000001</v>
      </c>
      <c r="Q27" s="149">
        <f ca="1">'Приложение 1 (ЦП)'!Q127</f>
        <v>2.3180000000000001</v>
      </c>
      <c r="R27" s="149">
        <f ca="1">'Приложение 1 (ЦП)'!R127</f>
        <v>2.3180000000000001</v>
      </c>
      <c r="S27" s="149">
        <f ca="1">'Приложение 1 (ЦП)'!S127</f>
        <v>2.3180000000000001</v>
      </c>
      <c r="T27" s="149">
        <f ca="1">'Приложение 1 (ЦП)'!T127</f>
        <v>2.3180000000000001</v>
      </c>
    </row>
    <row r="28" spans="1:21" ht="57.75" customHeight="1">
      <c r="A28" s="132"/>
      <c r="B28" s="100" t="s">
        <v>263</v>
      </c>
      <c r="C28" s="148" t="s">
        <v>258</v>
      </c>
      <c r="D28" s="161">
        <v>3.16</v>
      </c>
      <c r="E28" s="161">
        <v>3.16</v>
      </c>
      <c r="F28" s="161">
        <f ca="1">ТАРИФЫ!F32</f>
        <v>3.3464399999999999</v>
      </c>
      <c r="G28" s="161">
        <f ca="1">ТАРИФЫ!G32</f>
        <v>3.5572657199999997</v>
      </c>
      <c r="H28" s="161">
        <f ca="1">ТАРИФЫ!H32</f>
        <v>3.7600298660399996</v>
      </c>
      <c r="I28" s="161">
        <f ca="1">ТАРИФЫ!I32</f>
        <v>3.9781115982703197</v>
      </c>
      <c r="J28" s="161">
        <f ca="1">ТАРИФЫ!J32</f>
        <v>4.2008858477734581</v>
      </c>
      <c r="K28" s="161">
        <f ca="1">ТАРИФЫ!K32</f>
        <v>4.4361354552487722</v>
      </c>
      <c r="L28" s="161">
        <f ca="1">ТАРИФЫ!L32</f>
        <v>4.6756867698322058</v>
      </c>
      <c r="M28" s="161">
        <f ca="1">ТАРИФЫ!M32</f>
        <v>4.9328495421729768</v>
      </c>
      <c r="N28" s="161">
        <f ca="1">ТАРИФЫ!N32</f>
        <v>5.1942905679081441</v>
      </c>
      <c r="O28" s="161">
        <f ca="1">ТАРИФЫ!O32</f>
        <v>5.4591993868714592</v>
      </c>
      <c r="P28" s="161">
        <f ca="1">ТАРИФЫ!P32</f>
        <v>5.7321593562150328</v>
      </c>
      <c r="Q28" s="161">
        <f ca="1">ТАРИФЫ!Q32</f>
        <v>6.0015708459571391</v>
      </c>
      <c r="R28" s="161">
        <f ca="1">ТАРИФЫ!R32</f>
        <v>6.2716415340252096</v>
      </c>
      <c r="S28" s="161">
        <f ca="1">ТАРИФЫ!S32</f>
        <v>6.5350504784542682</v>
      </c>
      <c r="T28" s="161">
        <f ca="1">ТАРИФЫ!T32</f>
        <v>6.7964524975924396</v>
      </c>
    </row>
    <row r="29" spans="1:21" ht="41.25" customHeight="1">
      <c r="A29" s="132"/>
      <c r="B29" s="100" t="s">
        <v>312</v>
      </c>
      <c r="C29" s="148" t="s">
        <v>313</v>
      </c>
      <c r="D29" s="161">
        <v>0.26</v>
      </c>
      <c r="E29" s="161">
        <v>0.26</v>
      </c>
      <c r="F29" s="161">
        <v>0.26</v>
      </c>
      <c r="G29" s="161">
        <v>0.26</v>
      </c>
      <c r="H29" s="161">
        <v>0.26</v>
      </c>
      <c r="I29" s="161">
        <v>0.26</v>
      </c>
      <c r="J29" s="161">
        <v>0.26</v>
      </c>
      <c r="K29" s="161">
        <v>0.26</v>
      </c>
      <c r="L29" s="161">
        <v>0.26</v>
      </c>
      <c r="M29" s="161">
        <v>0.26</v>
      </c>
      <c r="N29" s="161">
        <v>0.26</v>
      </c>
      <c r="O29" s="161">
        <v>0.26</v>
      </c>
      <c r="P29" s="161">
        <v>0.26</v>
      </c>
      <c r="Q29" s="161">
        <v>0.26</v>
      </c>
      <c r="R29" s="161">
        <v>0.26</v>
      </c>
      <c r="S29" s="161">
        <v>0.26</v>
      </c>
      <c r="T29" s="161">
        <v>0.26</v>
      </c>
    </row>
    <row r="30" spans="1:21" ht="41.25" customHeight="1">
      <c r="A30" s="133"/>
      <c r="B30" s="100" t="s">
        <v>269</v>
      </c>
      <c r="C30" s="148" t="s">
        <v>52</v>
      </c>
      <c r="D30" s="144">
        <f ca="1">'Приложение 1 (ЦП)'!D8</f>
        <v>2740</v>
      </c>
      <c r="E30" s="144">
        <f ca="1">'Приложение 1 (ЦП)'!E8</f>
        <v>2805.7142857142858</v>
      </c>
      <c r="F30" s="144">
        <f ca="1">'Приложение 1 (ЦП)'!F8</f>
        <v>2871.4285714285716</v>
      </c>
      <c r="G30" s="144">
        <f ca="1">'Приложение 1 (ЦП)'!G8</f>
        <v>2937.1428571428573</v>
      </c>
      <c r="H30" s="144">
        <f ca="1">'Приложение 1 (ЦП)'!H8</f>
        <v>3002.8571428571431</v>
      </c>
      <c r="I30" s="144">
        <f ca="1">'Приложение 1 (ЦП)'!I8</f>
        <v>3068.5714285714289</v>
      </c>
      <c r="J30" s="144">
        <f ca="1">'Приложение 1 (ЦП)'!J8</f>
        <v>3134.2857142857147</v>
      </c>
      <c r="K30" s="144">
        <f ca="1">'Приложение 1 (ЦП)'!K8</f>
        <v>3200</v>
      </c>
      <c r="L30" s="144">
        <f ca="1">'Приложение 1 (ЦП)'!L8</f>
        <v>3266.6666666666665</v>
      </c>
      <c r="M30" s="144">
        <f ca="1">'Приложение 1 (ЦП)'!M8</f>
        <v>3333.333333333333</v>
      </c>
      <c r="N30" s="144">
        <f ca="1">'Приложение 1 (ЦП)'!N8</f>
        <v>3399.9999999999995</v>
      </c>
      <c r="O30" s="144">
        <f ca="1">'Приложение 1 (ЦП)'!O8</f>
        <v>3466.6666666666661</v>
      </c>
      <c r="P30" s="144">
        <f ca="1">'Приложение 1 (ЦП)'!P8</f>
        <v>3533.3333333333326</v>
      </c>
      <c r="Q30" s="144">
        <f ca="1">'Приложение 1 (ЦП)'!Q8</f>
        <v>3599.9999999999991</v>
      </c>
      <c r="R30" s="144">
        <f ca="1">'Приложение 1 (ЦП)'!R8</f>
        <v>3666.6666666666656</v>
      </c>
      <c r="S30" s="144">
        <f ca="1">'Приложение 1 (ЦП)'!S8</f>
        <v>3733.3333333333321</v>
      </c>
      <c r="T30" s="144">
        <f ca="1">'Приложение 1 (ЦП)'!T8</f>
        <v>3799.9999999999986</v>
      </c>
    </row>
    <row r="31" spans="1:21" ht="41.25" customHeight="1">
      <c r="A31" s="133"/>
      <c r="B31" s="100" t="s">
        <v>270</v>
      </c>
      <c r="C31" s="148" t="s">
        <v>266</v>
      </c>
      <c r="D31" s="272">
        <f>D28*D33</f>
        <v>242.43520000000001</v>
      </c>
      <c r="E31" s="272">
        <f t="shared" ref="E31:T31" si="6">E28*E33</f>
        <v>248.24960000000002</v>
      </c>
      <c r="F31" s="272">
        <f t="shared" si="6"/>
        <v>269.05377600000003</v>
      </c>
      <c r="G31" s="272">
        <f t="shared" si="6"/>
        <v>292.54953281279995</v>
      </c>
      <c r="H31" s="272">
        <f t="shared" si="6"/>
        <v>316.14331113664315</v>
      </c>
      <c r="I31" s="272">
        <f t="shared" si="6"/>
        <v>341.79934852338596</v>
      </c>
      <c r="J31" s="272">
        <f t="shared" si="6"/>
        <v>368.66974200059877</v>
      </c>
      <c r="K31" s="272">
        <f t="shared" si="6"/>
        <v>397.47773679028995</v>
      </c>
      <c r="L31" s="272">
        <f t="shared" si="6"/>
        <v>427.6694832139857</v>
      </c>
      <c r="M31" s="272">
        <f t="shared" si="6"/>
        <v>460.39929060281116</v>
      </c>
      <c r="N31" s="272">
        <f t="shared" si="6"/>
        <v>494.49646206485528</v>
      </c>
      <c r="O31" s="272">
        <f t="shared" si="6"/>
        <v>529.90628715232299</v>
      </c>
      <c r="P31" s="272">
        <f t="shared" si="6"/>
        <v>567.10163230820706</v>
      </c>
      <c r="Q31" s="272">
        <f t="shared" si="6"/>
        <v>604.9583412724794</v>
      </c>
      <c r="R31" s="272">
        <f t="shared" si="6"/>
        <v>643.88853082658807</v>
      </c>
      <c r="S31" s="272">
        <f t="shared" si="6"/>
        <v>683.13061001441929</v>
      </c>
      <c r="T31" s="272">
        <f t="shared" si="6"/>
        <v>723.14254574383529</v>
      </c>
    </row>
    <row r="32" spans="1:21" s="126" customFormat="1" ht="33.75" customHeight="1">
      <c r="A32" s="451" t="s">
        <v>275</v>
      </c>
      <c r="B32" s="452"/>
      <c r="C32" s="452"/>
      <c r="D32" s="452"/>
      <c r="E32" s="452"/>
      <c r="F32" s="452"/>
      <c r="G32" s="452"/>
      <c r="H32" s="452"/>
      <c r="I32" s="452"/>
      <c r="J32" s="452"/>
      <c r="K32" s="452"/>
      <c r="L32" s="452"/>
      <c r="M32" s="452"/>
      <c r="N32" s="452"/>
      <c r="O32" s="452"/>
      <c r="P32" s="452"/>
      <c r="Q32" s="452"/>
      <c r="R32" s="452"/>
      <c r="S32" s="452"/>
      <c r="T32" s="452"/>
      <c r="U32" s="125"/>
    </row>
    <row r="33" spans="1:20" ht="41.25" customHeight="1">
      <c r="A33" s="132"/>
      <c r="B33" s="100" t="s">
        <v>277</v>
      </c>
      <c r="C33" s="148" t="s">
        <v>276</v>
      </c>
      <c r="D33" s="149">
        <f>28*D30/1000</f>
        <v>76.72</v>
      </c>
      <c r="E33" s="149">
        <f t="shared" ref="E33:T33" si="7">28*E30/1000</f>
        <v>78.56</v>
      </c>
      <c r="F33" s="149">
        <f t="shared" si="7"/>
        <v>80.400000000000006</v>
      </c>
      <c r="G33" s="149">
        <f t="shared" si="7"/>
        <v>82.24</v>
      </c>
      <c r="H33" s="149">
        <f t="shared" si="7"/>
        <v>84.08</v>
      </c>
      <c r="I33" s="149">
        <f t="shared" si="7"/>
        <v>85.920000000000016</v>
      </c>
      <c r="J33" s="149">
        <f t="shared" si="7"/>
        <v>87.760000000000019</v>
      </c>
      <c r="K33" s="149">
        <f t="shared" si="7"/>
        <v>89.6</v>
      </c>
      <c r="L33" s="149">
        <f t="shared" si="7"/>
        <v>91.466666666666654</v>
      </c>
      <c r="M33" s="149">
        <f t="shared" si="7"/>
        <v>93.333333333333329</v>
      </c>
      <c r="N33" s="149">
        <f t="shared" si="7"/>
        <v>95.199999999999989</v>
      </c>
      <c r="O33" s="149">
        <f t="shared" si="7"/>
        <v>97.066666666666663</v>
      </c>
      <c r="P33" s="149">
        <f t="shared" si="7"/>
        <v>98.933333333333309</v>
      </c>
      <c r="Q33" s="149">
        <f t="shared" si="7"/>
        <v>100.79999999999997</v>
      </c>
      <c r="R33" s="149">
        <f t="shared" si="7"/>
        <v>102.66666666666664</v>
      </c>
      <c r="S33" s="149">
        <f t="shared" si="7"/>
        <v>104.5333333333333</v>
      </c>
      <c r="T33" s="149">
        <f t="shared" si="7"/>
        <v>106.39999999999996</v>
      </c>
    </row>
    <row r="34" spans="1:20" ht="61.5" customHeight="1">
      <c r="A34" s="133"/>
      <c r="B34" s="100" t="s">
        <v>263</v>
      </c>
      <c r="C34" s="148" t="s">
        <v>258</v>
      </c>
      <c r="D34" s="161">
        <v>10.79</v>
      </c>
      <c r="E34" s="161">
        <f ca="1">ТАРИФЫ!E37</f>
        <v>10.79</v>
      </c>
      <c r="F34" s="161">
        <f ca="1">ТАРИФЫ!F37</f>
        <v>11.426609999999998</v>
      </c>
      <c r="G34" s="161">
        <f ca="1">ТАРИФЫ!G37</f>
        <v>12.146486429999998</v>
      </c>
      <c r="H34" s="161">
        <f ca="1">ТАРИФЫ!H37</f>
        <v>12.838836156509997</v>
      </c>
      <c r="I34" s="161">
        <f ca="1">ТАРИФЫ!I37</f>
        <v>13.583488653587578</v>
      </c>
      <c r="J34" s="161">
        <f ca="1">ТАРИФЫ!J37</f>
        <v>14.344164018188483</v>
      </c>
      <c r="K34" s="161">
        <f ca="1">ТАРИФЫ!K37</f>
        <v>15.147437203207039</v>
      </c>
      <c r="L34" s="161">
        <f ca="1">ТАРИФЫ!L37</f>
        <v>15.96539881218022</v>
      </c>
      <c r="M34" s="161">
        <f ca="1">ТАРИФЫ!M37</f>
        <v>16.843495746850131</v>
      </c>
      <c r="N34" s="161">
        <f ca="1">ТАРИФЫ!N37</f>
        <v>17.736201021433185</v>
      </c>
      <c r="O34" s="161">
        <f ca="1">ТАРИФЫ!O37</f>
        <v>18.640747273526276</v>
      </c>
      <c r="P34" s="161">
        <f ca="1">ТАРИФЫ!P37</f>
        <v>19.572784637202592</v>
      </c>
      <c r="Q34" s="161">
        <f ca="1">ТАРИФЫ!Q37</f>
        <v>20.492705515151112</v>
      </c>
      <c r="R34" s="161">
        <f ca="1">ТАРИФЫ!R37</f>
        <v>21.414877263332912</v>
      </c>
      <c r="S34" s="161">
        <f ca="1">ТАРИФЫ!S37</f>
        <v>22.314302108392894</v>
      </c>
      <c r="T34" s="161">
        <f ca="1">ТАРИФЫ!T37</f>
        <v>23.206874192728613</v>
      </c>
    </row>
    <row r="35" spans="1:20" ht="41.25" customHeight="1">
      <c r="A35" s="133"/>
      <c r="B35" s="100" t="s">
        <v>270</v>
      </c>
      <c r="C35" s="148" t="s">
        <v>266</v>
      </c>
      <c r="D35" s="169">
        <f>D33*D34</f>
        <v>827.80879999999991</v>
      </c>
      <c r="E35" s="169">
        <f t="shared" ref="E35:T35" si="8">E33*E34</f>
        <v>847.66239999999993</v>
      </c>
      <c r="F35" s="169">
        <f t="shared" si="8"/>
        <v>918.69944399999997</v>
      </c>
      <c r="G35" s="169">
        <f t="shared" si="8"/>
        <v>998.92704400319974</v>
      </c>
      <c r="H35" s="169">
        <f t="shared" si="8"/>
        <v>1079.4893440393605</v>
      </c>
      <c r="I35" s="169">
        <f t="shared" si="8"/>
        <v>1167.0933451162448</v>
      </c>
      <c r="J35" s="169">
        <f t="shared" si="8"/>
        <v>1258.8438342362215</v>
      </c>
      <c r="K35" s="169">
        <f t="shared" si="8"/>
        <v>1357.2103734073505</v>
      </c>
      <c r="L35" s="169">
        <f t="shared" si="8"/>
        <v>1460.3018113540841</v>
      </c>
      <c r="M35" s="169">
        <f t="shared" si="8"/>
        <v>1572.0596030393456</v>
      </c>
      <c r="N35" s="169">
        <f t="shared" si="8"/>
        <v>1688.4863372404391</v>
      </c>
      <c r="O35" s="169">
        <f t="shared" si="8"/>
        <v>1809.3952020169504</v>
      </c>
      <c r="P35" s="169">
        <f t="shared" si="8"/>
        <v>1936.4008267739093</v>
      </c>
      <c r="Q35" s="169">
        <f t="shared" si="8"/>
        <v>2065.6647159272316</v>
      </c>
      <c r="R35" s="169">
        <f t="shared" si="8"/>
        <v>2198.5940657021783</v>
      </c>
      <c r="S35" s="169">
        <f t="shared" si="8"/>
        <v>2332.5883803973366</v>
      </c>
      <c r="T35" s="169">
        <f t="shared" si="8"/>
        <v>2469.2114141063234</v>
      </c>
    </row>
    <row r="36" spans="1:20" ht="73.5" customHeight="1">
      <c r="B36" s="165" t="s">
        <v>279</v>
      </c>
      <c r="C36" s="166" t="s">
        <v>266</v>
      </c>
      <c r="D36" s="167">
        <f>D9+D13+D17+D25+D31+D35</f>
        <v>45275.707624526818</v>
      </c>
      <c r="E36" s="167">
        <f t="shared" ref="E36:T36" si="9">E9+E13+E17+E25+E31+E35</f>
        <v>46471.519134254435</v>
      </c>
      <c r="F36" s="167">
        <f t="shared" si="9"/>
        <v>58374.495634115301</v>
      </c>
      <c r="G36" s="167">
        <f t="shared" si="9"/>
        <v>62693.364383806664</v>
      </c>
      <c r="H36" s="167">
        <f t="shared" si="9"/>
        <v>67941.299318185862</v>
      </c>
      <c r="I36" s="167">
        <f t="shared" si="9"/>
        <v>66567.444997905623</v>
      </c>
      <c r="J36" s="167">
        <f t="shared" si="9"/>
        <v>71791.484144640752</v>
      </c>
      <c r="K36" s="167">
        <f t="shared" si="9"/>
        <v>76726.543267114888</v>
      </c>
      <c r="L36" s="167">
        <f t="shared" si="9"/>
        <v>82006.457761821875</v>
      </c>
      <c r="M36" s="167">
        <f t="shared" si="9"/>
        <v>87380.315756420867</v>
      </c>
      <c r="N36" s="167">
        <f t="shared" si="9"/>
        <v>92886.092519931728</v>
      </c>
      <c r="O36" s="167">
        <f t="shared" si="9"/>
        <v>98530.503608401879</v>
      </c>
      <c r="P36" s="167">
        <f t="shared" si="9"/>
        <v>104321.00598796403</v>
      </c>
      <c r="Q36" s="167">
        <f t="shared" si="9"/>
        <v>109587.99000175626</v>
      </c>
      <c r="R36" s="167">
        <f t="shared" si="9"/>
        <v>114944.10272712773</v>
      </c>
      <c r="S36" s="167">
        <f t="shared" si="9"/>
        <v>120259.01559618222</v>
      </c>
      <c r="T36" s="167">
        <f t="shared" si="9"/>
        <v>125572.73369086006</v>
      </c>
    </row>
  </sheetData>
  <mergeCells count="13">
    <mergeCell ref="A32:T32"/>
    <mergeCell ref="A14:T14"/>
    <mergeCell ref="A18:T18"/>
    <mergeCell ref="A22:T22"/>
    <mergeCell ref="A26:T26"/>
    <mergeCell ref="A6:T6"/>
    <mergeCell ref="A10:T10"/>
    <mergeCell ref="B2:T2"/>
    <mergeCell ref="A3:A4"/>
    <mergeCell ref="B3:B4"/>
    <mergeCell ref="C3:C4"/>
    <mergeCell ref="E3:K3"/>
    <mergeCell ref="L3:T3"/>
  </mergeCells>
  <phoneticPr fontId="0" type="noConversion"/>
  <pageMargins left="0.7" right="0.7" top="0.75" bottom="0.75" header="0.3" footer="0.3"/>
  <pageSetup paperSize="9" scale="43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W35"/>
  <sheetViews>
    <sheetView view="pageBreakPreview" topLeftCell="B4" zoomScaleNormal="55" zoomScaleSheetLayoutView="100" workbookViewId="0">
      <selection activeCell="V3" sqref="B3:V17"/>
    </sheetView>
  </sheetViews>
  <sheetFormatPr defaultRowHeight="15.75"/>
  <cols>
    <col min="1" max="1" width="9.140625" style="2" hidden="1" customWidth="1"/>
    <col min="2" max="2" width="34.42578125" style="2" customWidth="1"/>
    <col min="3" max="3" width="12.7109375" style="3" customWidth="1"/>
    <col min="4" max="4" width="14.85546875" style="3" customWidth="1"/>
    <col min="5" max="5" width="12.5703125" style="3" customWidth="1"/>
    <col min="6" max="6" width="12.28515625" style="11" customWidth="1"/>
    <col min="7" max="7" width="10.140625" style="11" customWidth="1"/>
    <col min="8" max="8" width="10.42578125" style="11" customWidth="1"/>
    <col min="9" max="9" width="11" style="11" customWidth="1"/>
    <col min="10" max="10" width="10.42578125" style="11" customWidth="1"/>
    <col min="11" max="11" width="11" style="11" customWidth="1"/>
    <col min="12" max="13" width="10.7109375" style="11" hidden="1" customWidth="1"/>
    <col min="14" max="14" width="10.5703125" style="11" hidden="1" customWidth="1"/>
    <col min="15" max="15" width="12.140625" style="11" hidden="1" customWidth="1"/>
    <col min="16" max="16" width="12" style="11" customWidth="1"/>
    <col min="17" max="17" width="11.7109375" style="11" hidden="1" customWidth="1"/>
    <col min="18" max="19" width="12" style="11" hidden="1" customWidth="1"/>
    <col min="20" max="20" width="13.140625" style="11" customWidth="1"/>
    <col min="21" max="21" width="16.5703125" style="155" customWidth="1"/>
    <col min="22" max="22" width="17.7109375" style="155" customWidth="1"/>
    <col min="23" max="23" width="9.140625" style="3"/>
    <col min="24" max="16384" width="9.140625" style="2"/>
  </cols>
  <sheetData>
    <row r="1" spans="1:22" s="21" customFormat="1" ht="16.5" customHeight="1">
      <c r="A1" s="124" t="s">
        <v>100</v>
      </c>
    </row>
    <row r="2" spans="1:22" ht="15.75" customHeight="1" thickBot="1">
      <c r="A2" s="128"/>
      <c r="B2" s="460" t="s">
        <v>280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</row>
    <row r="3" spans="1:22" ht="42.75" customHeight="1">
      <c r="A3" s="463" t="s">
        <v>0</v>
      </c>
      <c r="B3" s="311" t="s">
        <v>217</v>
      </c>
      <c r="C3" s="311" t="s">
        <v>2</v>
      </c>
      <c r="D3" s="276" t="s">
        <v>233</v>
      </c>
      <c r="E3" s="505" t="s">
        <v>219</v>
      </c>
      <c r="F3" s="505"/>
      <c r="G3" s="505"/>
      <c r="H3" s="505"/>
      <c r="I3" s="505"/>
      <c r="J3" s="505"/>
      <c r="K3" s="505"/>
      <c r="L3" s="505" t="s">
        <v>220</v>
      </c>
      <c r="M3" s="505"/>
      <c r="N3" s="505"/>
      <c r="O3" s="505"/>
      <c r="P3" s="505"/>
      <c r="Q3" s="505"/>
      <c r="R3" s="505"/>
      <c r="S3" s="505"/>
      <c r="T3" s="505"/>
      <c r="U3" s="467" t="s">
        <v>372</v>
      </c>
      <c r="V3" s="467" t="s">
        <v>373</v>
      </c>
    </row>
    <row r="4" spans="1:22" ht="32.25" customHeight="1">
      <c r="A4" s="464"/>
      <c r="B4" s="311"/>
      <c r="C4" s="311"/>
      <c r="D4" s="13" t="s">
        <v>4</v>
      </c>
      <c r="E4" s="13" t="s">
        <v>5</v>
      </c>
      <c r="F4" s="13" t="s">
        <v>6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18</v>
      </c>
      <c r="L4" s="13" t="s">
        <v>303</v>
      </c>
      <c r="M4" s="13" t="s">
        <v>304</v>
      </c>
      <c r="N4" s="13" t="s">
        <v>305</v>
      </c>
      <c r="O4" s="13" t="s">
        <v>306</v>
      </c>
      <c r="P4" s="13" t="s">
        <v>161</v>
      </c>
      <c r="Q4" s="13" t="s">
        <v>307</v>
      </c>
      <c r="R4" s="13" t="s">
        <v>308</v>
      </c>
      <c r="S4" s="13" t="s">
        <v>317</v>
      </c>
      <c r="T4" s="13" t="s">
        <v>318</v>
      </c>
      <c r="U4" s="467"/>
      <c r="V4" s="467"/>
    </row>
    <row r="5" spans="1:22" ht="16.5" customHeight="1">
      <c r="A5" s="131"/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2" ht="16.5" hidden="1" customHeight="1">
      <c r="A6" s="13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60" customHeight="1">
      <c r="A7" s="131"/>
      <c r="B7" s="172" t="s">
        <v>281</v>
      </c>
      <c r="C7" s="173" t="s">
        <v>49</v>
      </c>
      <c r="D7" s="271" t="s">
        <v>235</v>
      </c>
      <c r="E7" s="271">
        <v>1.0656407076915799</v>
      </c>
      <c r="F7" s="271">
        <v>1.05947553712138</v>
      </c>
      <c r="G7" s="271">
        <v>1.0633204156296101</v>
      </c>
      <c r="H7" s="271">
        <v>1.0571262179315699</v>
      </c>
      <c r="I7" s="271">
        <v>1.0581581009980201</v>
      </c>
      <c r="J7" s="271">
        <v>1.05612514527977</v>
      </c>
      <c r="K7" s="271">
        <v>1.0559682167587701</v>
      </c>
      <c r="L7" s="271">
        <v>1.0542899326230599</v>
      </c>
      <c r="M7" s="271">
        <v>1.0553020020182</v>
      </c>
      <c r="N7" s="271">
        <v>1.0528516740974101</v>
      </c>
      <c r="O7" s="271">
        <v>1.0513159210093299</v>
      </c>
      <c r="P7" s="271">
        <v>1.0496604565193399</v>
      </c>
      <c r="Q7" s="271">
        <v>1.0468000842410501</v>
      </c>
      <c r="R7" s="271">
        <v>1.0452319596316599</v>
      </c>
      <c r="S7" s="271">
        <v>1.04170330072541</v>
      </c>
      <c r="T7" s="271">
        <v>1.0397343475539</v>
      </c>
      <c r="U7" s="274">
        <f>PRODUCT(E7:K7)</f>
        <v>1.4976472134527374</v>
      </c>
      <c r="V7" s="274">
        <f>PRODUCT(E7:T7)</f>
        <v>2.2942380325175509</v>
      </c>
    </row>
    <row r="8" spans="1:22" ht="52.5" customHeight="1">
      <c r="A8" s="132"/>
      <c r="B8" s="174" t="s">
        <v>278</v>
      </c>
      <c r="C8" s="173" t="s">
        <v>49</v>
      </c>
      <c r="D8" s="271">
        <v>1.0335192740197701</v>
      </c>
      <c r="E8" s="271">
        <v>1.03292955987266</v>
      </c>
      <c r="F8" s="271">
        <v>1.0346008712775501</v>
      </c>
      <c r="G8" s="271">
        <v>1.0400082178746299</v>
      </c>
      <c r="H8" s="271">
        <v>1.0498282114942701</v>
      </c>
      <c r="I8" s="271">
        <v>1.04359667494127</v>
      </c>
      <c r="J8" s="271">
        <v>1.0444047402354499</v>
      </c>
      <c r="K8" s="271">
        <v>1.0417830919051301</v>
      </c>
      <c r="L8" s="271">
        <v>1.0380771953182499</v>
      </c>
      <c r="M8" s="271">
        <v>1.0370269187743999</v>
      </c>
      <c r="N8" s="271">
        <v>1.0357859982989099</v>
      </c>
      <c r="O8" s="271">
        <v>1.03451383187719</v>
      </c>
      <c r="P8" s="271">
        <v>1.0347284305709801</v>
      </c>
      <c r="Q8" s="271">
        <v>1.03505700698726</v>
      </c>
      <c r="R8" s="271">
        <v>1.0338162775148001</v>
      </c>
      <c r="S8" s="271">
        <v>1.03381616573943</v>
      </c>
      <c r="T8" s="271">
        <v>1.0338815447238701</v>
      </c>
      <c r="U8" s="274">
        <f>PRODUCT(E8:K8)</f>
        <v>1.3248825545976495</v>
      </c>
      <c r="V8" s="274">
        <f>PRODUCT(E8:T8)</f>
        <v>1.8086374499993223</v>
      </c>
    </row>
    <row r="9" spans="1:22" ht="87.75" customHeight="1">
      <c r="A9" s="132"/>
      <c r="B9" s="174" t="s">
        <v>316</v>
      </c>
      <c r="C9" s="173" t="s">
        <v>8</v>
      </c>
      <c r="D9" s="261">
        <f ca="1">'Приложение 1 (ЦП)'!D11/'Приложение 1 (ЦП)'!D9</f>
        <v>0.60339416058394157</v>
      </c>
      <c r="E9" s="261">
        <f ca="1">'Приложение 1 (ЦП)'!E11/'Приложение 1 (ЦП)'!E9</f>
        <v>0.5907739307535641</v>
      </c>
      <c r="F9" s="261">
        <f ca="1">'Приложение 1 (ЦП)'!F11/'Приложение 1 (ЦП)'!F9</f>
        <v>0.578731343283582</v>
      </c>
      <c r="G9" s="261">
        <f ca="1">'Приложение 1 (ЦП)'!G11/'Приложение 1 (ЦП)'!G9</f>
        <v>0.56722762645914382</v>
      </c>
      <c r="H9" s="261">
        <f ca="1">'Приложение 1 (ЦП)'!H11/'Приложение 1 (ЦП)'!H9</f>
        <v>0.55622740247383429</v>
      </c>
      <c r="I9" s="261">
        <f ca="1">'Приложение 1 (ЦП)'!I11/'Приложение 1 (ЦП)'!I9</f>
        <v>0.54569832402234619</v>
      </c>
      <c r="J9" s="261">
        <f ca="1">'Приложение 1 (ЦП)'!J11/'Приложение 1 (ЦП)'!J9</f>
        <v>0.53561075660893331</v>
      </c>
      <c r="K9" s="261">
        <f ca="1">'Приложение 1 (ЦП)'!K11/'Приложение 1 (ЦП)'!K9</f>
        <v>0.52593749999999995</v>
      </c>
      <c r="L9" s="261">
        <f ca="1">'Приложение 1 (ЦП)'!L11/'Приложение 1 (ЦП)'!L9</f>
        <v>0.51926510204081633</v>
      </c>
      <c r="M9" s="261">
        <f ca="1">'Приложение 1 (ЦП)'!M11/'Приложение 1 (ЦП)'!M9</f>
        <v>0.51285960000000008</v>
      </c>
      <c r="N9" s="261">
        <f ca="1">'Приложение 1 (ЦП)'!N11/'Приложение 1 (ЦП)'!N9</f>
        <v>0.5067052941176472</v>
      </c>
      <c r="O9" s="261">
        <f ca="1">'Приложение 1 (ЦП)'!O11/'Приложение 1 (ЦП)'!O9</f>
        <v>0.50078769230769249</v>
      </c>
      <c r="P9" s="261">
        <f ca="1">'Приложение 1 (ЦП)'!P11/'Приложение 1 (ЦП)'!P9</f>
        <v>0.49509339622641518</v>
      </c>
      <c r="Q9" s="261">
        <f ca="1">'Приложение 1 (ЦП)'!Q11/'Приложение 1 (ЦП)'!Q9</f>
        <v>0.48956875000000011</v>
      </c>
      <c r="R9" s="261">
        <f ca="1">'Приложение 1 (ЦП)'!R11/'Приложение 1 (ЦП)'!R9</f>
        <v>0.48424500000000015</v>
      </c>
      <c r="S9" s="261">
        <f ca="1">'Приложение 1 (ЦП)'!S11/'Приложение 1 (ЦП)'!S9</f>
        <v>0.47911138392857155</v>
      </c>
      <c r="T9" s="261">
        <f ca="1">'Приложение 1 (ЦП)'!T11/'Приложение 1 (ЦП)'!T9</f>
        <v>0.47415789473684228</v>
      </c>
      <c r="U9" s="274">
        <f>K9-D9</f>
        <v>-7.7456660583941628E-2</v>
      </c>
      <c r="V9" s="274">
        <f>T9-D9</f>
        <v>-0.1292362658470993</v>
      </c>
    </row>
    <row r="10" spans="1:22" ht="111.75" customHeight="1">
      <c r="A10" s="133"/>
      <c r="B10" s="6" t="s">
        <v>382</v>
      </c>
      <c r="C10" s="148" t="s">
        <v>272</v>
      </c>
      <c r="D10" s="171">
        <v>23527</v>
      </c>
      <c r="E10" s="171">
        <f>D10*E8</f>
        <v>24301.733755124071</v>
      </c>
      <c r="F10" s="171">
        <f t="shared" ref="F10:T10" si="0">E10*F8</f>
        <v>25142.594916606413</v>
      </c>
      <c r="G10" s="171">
        <f t="shared" si="0"/>
        <v>26148.505331963566</v>
      </c>
      <c r="H10" s="171">
        <f t="shared" si="0"/>
        <v>27451.438585903696</v>
      </c>
      <c r="I10" s="171">
        <f t="shared" si="0"/>
        <v>28648.230030603576</v>
      </c>
      <c r="J10" s="171">
        <f t="shared" si="0"/>
        <v>29920.347243317945</v>
      </c>
      <c r="K10" s="171">
        <f t="shared" si="0"/>
        <v>31170.511862018902</v>
      </c>
      <c r="L10" s="171">
        <f t="shared" si="0"/>
        <v>32357.397530358823</v>
      </c>
      <c r="M10" s="171">
        <f t="shared" si="0"/>
        <v>33555.492260466388</v>
      </c>
      <c r="N10" s="171">
        <f t="shared" si="0"/>
        <v>34756.309049418524</v>
      </c>
      <c r="O10" s="171">
        <f t="shared" si="0"/>
        <v>35955.88245662181</v>
      </c>
      <c r="P10" s="171">
        <f t="shared" si="0"/>
        <v>37204.573824134925</v>
      </c>
      <c r="Q10" s="171">
        <f t="shared" si="0"/>
        <v>38508.85482864565</v>
      </c>
      <c r="R10" s="171">
        <f t="shared" si="0"/>
        <v>39811.080950308278</v>
      </c>
      <c r="S10" s="171">
        <f t="shared" si="0"/>
        <v>41157.339061989769</v>
      </c>
      <c r="T10" s="171">
        <f t="shared" si="0"/>
        <v>42551.813286134056</v>
      </c>
      <c r="U10" s="273">
        <f t="shared" ref="U10:U15" si="1">K10/D10</f>
        <v>1.3248825545976497</v>
      </c>
      <c r="V10" s="273">
        <f t="shared" ref="V10:V15" si="2">T10/D10</f>
        <v>1.8086374499993223</v>
      </c>
    </row>
    <row r="11" spans="1:22" ht="112.5" customHeight="1">
      <c r="A11" s="133"/>
      <c r="B11" s="6" t="s">
        <v>383</v>
      </c>
      <c r="C11" s="148" t="s">
        <v>272</v>
      </c>
      <c r="D11" s="162">
        <f>D10*D9</f>
        <v>14196.054416058394</v>
      </c>
      <c r="E11" s="162">
        <f t="shared" ref="E11:T11" si="3">E10*E9</f>
        <v>14356.830774641219</v>
      </c>
      <c r="F11" s="162">
        <f t="shared" si="3"/>
        <v>14550.80772972259</v>
      </c>
      <c r="G11" s="162">
        <f t="shared" si="3"/>
        <v>14832.15461490396</v>
      </c>
      <c r="H11" s="162">
        <f t="shared" si="3"/>
        <v>15269.242378807199</v>
      </c>
      <c r="I11" s="162">
        <f t="shared" si="3"/>
        <v>15633.291113907018</v>
      </c>
      <c r="J11" s="162">
        <f t="shared" si="3"/>
        <v>16025.659824995537</v>
      </c>
      <c r="K11" s="162">
        <f t="shared" si="3"/>
        <v>16393.741082430566</v>
      </c>
      <c r="L11" s="162">
        <f t="shared" si="3"/>
        <v>16802.067330377031</v>
      </c>
      <c r="M11" s="162">
        <f t="shared" si="3"/>
        <v>17209.256338505889</v>
      </c>
      <c r="N11" s="162">
        <f t="shared" si="3"/>
        <v>17611.205799329455</v>
      </c>
      <c r="O11" s="162">
        <f t="shared" si="3"/>
        <v>18006.263400338281</v>
      </c>
      <c r="P11" s="162">
        <f t="shared" si="3"/>
        <v>18419.738809747349</v>
      </c>
      <c r="Q11" s="162">
        <f t="shared" si="3"/>
        <v>18852.731922391518</v>
      </c>
      <c r="R11" s="162">
        <f t="shared" si="3"/>
        <v>19278.316894782038</v>
      </c>
      <c r="S11" s="162">
        <f t="shared" si="3"/>
        <v>19718.949676807377</v>
      </c>
      <c r="T11" s="162">
        <f t="shared" si="3"/>
        <v>20176.278204988517</v>
      </c>
      <c r="U11" s="273">
        <f t="shared" si="1"/>
        <v>1.1548096817582059</v>
      </c>
      <c r="V11" s="273">
        <f t="shared" si="2"/>
        <v>1.4212595706991211</v>
      </c>
    </row>
    <row r="12" spans="1:22" ht="34.5" customHeight="1">
      <c r="B12" s="6" t="s">
        <v>268</v>
      </c>
      <c r="C12" s="148" t="s">
        <v>52</v>
      </c>
      <c r="D12" s="162">
        <f ca="1">'Расходы на ком. услуги'!D30</f>
        <v>2740</v>
      </c>
      <c r="E12" s="162">
        <f ca="1">'Расходы на ком. услуги'!E30</f>
        <v>2805.7142857142858</v>
      </c>
      <c r="F12" s="162">
        <f ca="1">'Расходы на ком. услуги'!F30</f>
        <v>2871.4285714285716</v>
      </c>
      <c r="G12" s="162">
        <f ca="1">'Расходы на ком. услуги'!G30</f>
        <v>2937.1428571428573</v>
      </c>
      <c r="H12" s="162">
        <f ca="1">'Расходы на ком. услуги'!H30</f>
        <v>3002.8571428571431</v>
      </c>
      <c r="I12" s="162">
        <f ca="1">'Расходы на ком. услуги'!I30</f>
        <v>3068.5714285714289</v>
      </c>
      <c r="J12" s="162">
        <f ca="1">'Расходы на ком. услуги'!J30</f>
        <v>3134.2857142857147</v>
      </c>
      <c r="K12" s="162">
        <f ca="1">'Расходы на ком. услуги'!K30</f>
        <v>3200</v>
      </c>
      <c r="L12" s="162">
        <f ca="1">'Расходы на ком. услуги'!L30</f>
        <v>3266.6666666666665</v>
      </c>
      <c r="M12" s="162">
        <f ca="1">'Расходы на ком. услуги'!M30</f>
        <v>3333.333333333333</v>
      </c>
      <c r="N12" s="162">
        <f ca="1">'Расходы на ком. услуги'!N30</f>
        <v>3399.9999999999995</v>
      </c>
      <c r="O12" s="162">
        <f ca="1">'Расходы на ком. услуги'!O30</f>
        <v>3466.6666666666661</v>
      </c>
      <c r="P12" s="162">
        <f ca="1">'Расходы на ком. услуги'!P30</f>
        <v>3533.3333333333326</v>
      </c>
      <c r="Q12" s="162">
        <f ca="1">'Расходы на ком. услуги'!Q30</f>
        <v>3599.9999999999991</v>
      </c>
      <c r="R12" s="162">
        <f ca="1">'Расходы на ком. услуги'!R30</f>
        <v>3666.6666666666656</v>
      </c>
      <c r="S12" s="162">
        <f ca="1">'Расходы на ком. услуги'!S30</f>
        <v>3733.3333333333321</v>
      </c>
      <c r="T12" s="162">
        <f ca="1">'Расходы на ком. услуги'!T30</f>
        <v>3799.9999999999986</v>
      </c>
      <c r="U12" s="273">
        <f t="shared" si="1"/>
        <v>1.167883211678832</v>
      </c>
      <c r="V12" s="273">
        <f t="shared" si="2"/>
        <v>1.3868613138686126</v>
      </c>
    </row>
    <row r="13" spans="1:22" ht="50.25" customHeight="1">
      <c r="B13" s="6" t="s">
        <v>282</v>
      </c>
      <c r="C13" s="148" t="s">
        <v>266</v>
      </c>
      <c r="D13" s="171">
        <f ca="1">'Расходы на ком. услуги'!D36</f>
        <v>45275.707624526818</v>
      </c>
      <c r="E13" s="171">
        <f ca="1">'Расходы на ком. услуги'!E36</f>
        <v>46471.519134254435</v>
      </c>
      <c r="F13" s="171">
        <f ca="1">'Расходы на ком. услуги'!F36</f>
        <v>58374.495634115301</v>
      </c>
      <c r="G13" s="171">
        <f ca="1">'Расходы на ком. услуги'!G36</f>
        <v>62693.364383806664</v>
      </c>
      <c r="H13" s="171">
        <f ca="1">'Расходы на ком. услуги'!H36</f>
        <v>67941.299318185862</v>
      </c>
      <c r="I13" s="171">
        <f ca="1">'Расходы на ком. услуги'!I36</f>
        <v>66567.444997905623</v>
      </c>
      <c r="J13" s="171">
        <f ca="1">'Расходы на ком. услуги'!J36</f>
        <v>71791.484144640752</v>
      </c>
      <c r="K13" s="171">
        <f ca="1">'Расходы на ком. услуги'!K36</f>
        <v>76726.543267114888</v>
      </c>
      <c r="L13" s="171">
        <f ca="1">'Расходы на ком. услуги'!L36</f>
        <v>82006.457761821875</v>
      </c>
      <c r="M13" s="171">
        <f ca="1">'Расходы на ком. услуги'!M36</f>
        <v>87380.315756420867</v>
      </c>
      <c r="N13" s="171">
        <f ca="1">'Расходы на ком. услуги'!N36</f>
        <v>92886.092519931728</v>
      </c>
      <c r="O13" s="171">
        <f ca="1">'Расходы на ком. услуги'!O36</f>
        <v>98530.503608401879</v>
      </c>
      <c r="P13" s="171">
        <f ca="1">'Расходы на ком. услуги'!P36</f>
        <v>104321.00598796403</v>
      </c>
      <c r="Q13" s="171">
        <f ca="1">'Расходы на ком. услуги'!Q36</f>
        <v>109587.99000175626</v>
      </c>
      <c r="R13" s="171">
        <f ca="1">'Расходы на ком. услуги'!R36</f>
        <v>114944.10272712773</v>
      </c>
      <c r="S13" s="171">
        <f ca="1">'Расходы на ком. услуги'!S36</f>
        <v>120259.01559618222</v>
      </c>
      <c r="T13" s="171">
        <f ca="1">'Расходы на ком. услуги'!T36</f>
        <v>125572.73369086006</v>
      </c>
      <c r="U13" s="273">
        <f t="shared" si="1"/>
        <v>1.6946514431847439</v>
      </c>
      <c r="V13" s="273">
        <f t="shared" si="2"/>
        <v>2.7735123376146777</v>
      </c>
    </row>
    <row r="14" spans="1:22" ht="77.25" customHeight="1">
      <c r="B14" s="6" t="s">
        <v>381</v>
      </c>
      <c r="C14" s="148" t="s">
        <v>284</v>
      </c>
      <c r="D14" s="171">
        <f>D13*1000/D12/12</f>
        <v>1376.9984070719836</v>
      </c>
      <c r="E14" s="171">
        <f>E13*1000/E12/12</f>
        <v>1380.264061183728</v>
      </c>
      <c r="F14" s="171">
        <f t="shared" ref="F14:L14" si="4">F13*1000/F12/12</f>
        <v>1694.1188616865966</v>
      </c>
      <c r="G14" s="171">
        <f t="shared" si="4"/>
        <v>1778.7514213952927</v>
      </c>
      <c r="H14" s="171">
        <f t="shared" si="4"/>
        <v>1885.4626356933913</v>
      </c>
      <c r="I14" s="171">
        <f t="shared" si="4"/>
        <v>1807.7751202100374</v>
      </c>
      <c r="J14" s="171">
        <f t="shared" si="4"/>
        <v>1908.7678099836114</v>
      </c>
      <c r="K14" s="171">
        <f t="shared" si="4"/>
        <v>1998.0870642477837</v>
      </c>
      <c r="L14" s="171">
        <f t="shared" si="4"/>
        <v>2092.0014735158643</v>
      </c>
      <c r="M14" s="171">
        <f t="shared" ref="M14:T14" si="5">M13*1000/M12/12</f>
        <v>2184.5078939105219</v>
      </c>
      <c r="N14" s="171">
        <f t="shared" si="5"/>
        <v>2276.6199147042094</v>
      </c>
      <c r="O14" s="171">
        <f t="shared" si="5"/>
        <v>2368.5217213558149</v>
      </c>
      <c r="P14" s="171">
        <f t="shared" si="5"/>
        <v>2460.4010846217939</v>
      </c>
      <c r="Q14" s="171">
        <f t="shared" si="5"/>
        <v>2536.759027818433</v>
      </c>
      <c r="R14" s="171">
        <f t="shared" si="5"/>
        <v>2612.3659710710858</v>
      </c>
      <c r="S14" s="171">
        <f t="shared" si="5"/>
        <v>2684.3530267004967</v>
      </c>
      <c r="T14" s="171">
        <f t="shared" si="5"/>
        <v>2753.7880195364055</v>
      </c>
      <c r="U14" s="273">
        <f t="shared" si="1"/>
        <v>1.4510452982269371</v>
      </c>
      <c r="V14" s="273">
        <f t="shared" si="2"/>
        <v>1.9998483697537417</v>
      </c>
    </row>
    <row r="15" spans="1:22" ht="208.5" customHeight="1">
      <c r="A15" s="133" t="s">
        <v>273</v>
      </c>
      <c r="B15" s="6" t="s">
        <v>386</v>
      </c>
      <c r="C15" s="148" t="s">
        <v>284</v>
      </c>
      <c r="D15" s="267">
        <v>1750</v>
      </c>
      <c r="E15" s="169">
        <v>1800.7</v>
      </c>
      <c r="F15" s="169">
        <f>E15*F7</f>
        <v>1907.797599694469</v>
      </c>
      <c r="G15" s="169">
        <f t="shared" ref="G15:T15" si="6">F15*G7</f>
        <v>2028.6001366442954</v>
      </c>
      <c r="H15" s="169">
        <f t="shared" si="6"/>
        <v>2144.48639014625</v>
      </c>
      <c r="I15" s="169">
        <f t="shared" si="6"/>
        <v>2269.205646213255</v>
      </c>
      <c r="J15" s="169">
        <f t="shared" si="6"/>
        <v>2396.5651427766484</v>
      </c>
      <c r="K15" s="169">
        <f t="shared" si="6"/>
        <v>2530.6966201640844</v>
      </c>
      <c r="L15" s="169">
        <f t="shared" si="6"/>
        <v>2668.0879691621981</v>
      </c>
      <c r="M15" s="169">
        <f t="shared" si="6"/>
        <v>2815.6385754175412</v>
      </c>
      <c r="N15" s="169">
        <f t="shared" si="6"/>
        <v>2964.4497877816052</v>
      </c>
      <c r="O15" s="169">
        <f t="shared" si="6"/>
        <v>3116.5732589275308</v>
      </c>
      <c r="P15" s="169">
        <f t="shared" si="6"/>
        <v>3271.3437097418391</v>
      </c>
      <c r="Q15" s="169">
        <f t="shared" si="6"/>
        <v>3424.4428709391864</v>
      </c>
      <c r="R15" s="169">
        <f t="shared" si="6"/>
        <v>3579.3371326384331</v>
      </c>
      <c r="S15" s="169">
        <f t="shared" si="6"/>
        <v>3728.6073054784802</v>
      </c>
      <c r="T15" s="169">
        <f t="shared" si="6"/>
        <v>3876.7610840463726</v>
      </c>
      <c r="U15" s="273">
        <f t="shared" si="1"/>
        <v>1.4461123543794767</v>
      </c>
      <c r="V15" s="273">
        <f t="shared" si="2"/>
        <v>2.2152920480264986</v>
      </c>
    </row>
    <row r="16" spans="1:22" ht="64.5" customHeight="1">
      <c r="A16" s="2" t="s">
        <v>274</v>
      </c>
      <c r="B16" s="7" t="s">
        <v>285</v>
      </c>
      <c r="C16" s="156" t="s">
        <v>8</v>
      </c>
      <c r="D16" s="170">
        <f>D15/D11*100</f>
        <v>12.327368920341856</v>
      </c>
      <c r="E16" s="170">
        <f t="shared" ref="E16:T16" si="7">E15/E11*100</f>
        <v>12.54246169134079</v>
      </c>
      <c r="F16" s="170">
        <f t="shared" si="7"/>
        <v>13.111283133770341</v>
      </c>
      <c r="G16" s="170">
        <f t="shared" si="7"/>
        <v>13.677042812147294</v>
      </c>
      <c r="H16" s="170">
        <f t="shared" si="7"/>
        <v>14.044484571956692</v>
      </c>
      <c r="I16" s="170">
        <f t="shared" si="7"/>
        <v>14.515213909082917</v>
      </c>
      <c r="J16" s="170">
        <f t="shared" si="7"/>
        <v>14.954548948048171</v>
      </c>
      <c r="K16" s="170">
        <f t="shared" si="7"/>
        <v>15.436968337119051</v>
      </c>
      <c r="L16" s="170">
        <f t="shared" si="7"/>
        <v>15.87952194631711</v>
      </c>
      <c r="M16" s="170">
        <f t="shared" si="7"/>
        <v>16.361186794094763</v>
      </c>
      <c r="N16" s="170">
        <f t="shared" si="7"/>
        <v>16.832747408439666</v>
      </c>
      <c r="O16" s="170">
        <f t="shared" si="7"/>
        <v>17.308273180481077</v>
      </c>
      <c r="P16" s="170">
        <f t="shared" si="7"/>
        <v>17.759989669401342</v>
      </c>
      <c r="Q16" s="170">
        <f t="shared" si="7"/>
        <v>18.164173155573025</v>
      </c>
      <c r="R16" s="170">
        <f t="shared" si="7"/>
        <v>18.566647452544128</v>
      </c>
      <c r="S16" s="170">
        <f t="shared" si="7"/>
        <v>18.908752071434694</v>
      </c>
      <c r="T16" s="170">
        <f t="shared" si="7"/>
        <v>19.214450973856302</v>
      </c>
      <c r="U16" s="156">
        <f>K16-D16</f>
        <v>3.1095994167771952</v>
      </c>
      <c r="V16" s="156">
        <f>T16-D16</f>
        <v>6.8870820535144457</v>
      </c>
    </row>
    <row r="17" spans="2:22" ht="65.25" customHeight="1">
      <c r="B17" s="7" t="s">
        <v>286</v>
      </c>
      <c r="C17" s="156" t="s">
        <v>8</v>
      </c>
      <c r="D17" s="170">
        <f>D14/D11*100</f>
        <v>9.6998670666853783</v>
      </c>
      <c r="E17" s="170">
        <f t="shared" ref="E17:T17" si="8">E14/E11*100</f>
        <v>9.6139885107632406</v>
      </c>
      <c r="F17" s="170">
        <f t="shared" si="8"/>
        <v>11.642782264424126</v>
      </c>
      <c r="G17" s="170">
        <f t="shared" si="8"/>
        <v>11.992535592960513</v>
      </c>
      <c r="H17" s="170">
        <f t="shared" si="8"/>
        <v>12.348108628561045</v>
      </c>
      <c r="I17" s="170">
        <f t="shared" si="8"/>
        <v>11.563624748226443</v>
      </c>
      <c r="J17" s="170">
        <f t="shared" si="8"/>
        <v>11.910697162100426</v>
      </c>
      <c r="K17" s="170">
        <f t="shared" si="8"/>
        <v>12.188109194850988</v>
      </c>
      <c r="L17" s="170">
        <f t="shared" si="8"/>
        <v>12.450857578303257</v>
      </c>
      <c r="M17" s="170">
        <f t="shared" si="8"/>
        <v>12.6937960068772</v>
      </c>
      <c r="N17" s="170">
        <f t="shared" si="8"/>
        <v>12.927109822263796</v>
      </c>
      <c r="O17" s="170">
        <f t="shared" si="8"/>
        <v>13.153876896587649</v>
      </c>
      <c r="P17" s="170">
        <f t="shared" si="8"/>
        <v>13.357415705155384</v>
      </c>
      <c r="Q17" s="170">
        <f t="shared" si="8"/>
        <v>13.455657451987141</v>
      </c>
      <c r="R17" s="170">
        <f>R14/R11*100</f>
        <v>13.550798990020551</v>
      </c>
      <c r="S17" s="170">
        <f>S14/S11*100</f>
        <v>13.613062920170252</v>
      </c>
      <c r="T17" s="170">
        <f t="shared" si="8"/>
        <v>13.648642190389406</v>
      </c>
      <c r="U17" s="156">
        <f>K17-D17</f>
        <v>2.4882421281656093</v>
      </c>
      <c r="V17" s="156">
        <f>T17-D17</f>
        <v>3.9487751237040278</v>
      </c>
    </row>
    <row r="18" spans="2:22">
      <c r="B18" s="2" t="s">
        <v>390</v>
      </c>
      <c r="D18" s="277">
        <f>D13/1000</f>
        <v>45.275707624526817</v>
      </c>
      <c r="E18" s="277">
        <f t="shared" ref="E18:U18" si="9">E13/1000</f>
        <v>46.471519134254436</v>
      </c>
      <c r="F18" s="277">
        <f t="shared" si="9"/>
        <v>58.374495634115299</v>
      </c>
      <c r="G18" s="277">
        <f t="shared" si="9"/>
        <v>62.693364383806667</v>
      </c>
      <c r="H18" s="277">
        <f t="shared" si="9"/>
        <v>67.941299318185855</v>
      </c>
      <c r="I18" s="277">
        <f t="shared" si="9"/>
        <v>66.567444997905625</v>
      </c>
      <c r="J18" s="3">
        <f t="shared" si="9"/>
        <v>71.791484144640748</v>
      </c>
      <c r="K18" s="3">
        <f t="shared" si="9"/>
        <v>76.726543267114891</v>
      </c>
      <c r="L18" s="3">
        <f t="shared" si="9"/>
        <v>82.006457761821878</v>
      </c>
      <c r="M18" s="3">
        <f t="shared" si="9"/>
        <v>87.38031575642087</v>
      </c>
      <c r="N18" s="3">
        <f t="shared" si="9"/>
        <v>92.886092519931722</v>
      </c>
      <c r="O18" s="3">
        <f t="shared" si="9"/>
        <v>98.530503608401872</v>
      </c>
      <c r="P18" s="277">
        <f t="shared" si="9"/>
        <v>104.32100598796403</v>
      </c>
      <c r="Q18" s="277">
        <f t="shared" si="9"/>
        <v>109.58799000175627</v>
      </c>
      <c r="R18" s="277">
        <f t="shared" si="9"/>
        <v>114.94410272712773</v>
      </c>
      <c r="S18" s="277">
        <f t="shared" si="9"/>
        <v>120.25901559618222</v>
      </c>
      <c r="T18" s="277">
        <f t="shared" si="9"/>
        <v>125.57273369086006</v>
      </c>
      <c r="U18" s="3">
        <f t="shared" si="9"/>
        <v>1.6946514431847438E-3</v>
      </c>
    </row>
    <row r="19" spans="2:22">
      <c r="B19" s="2" t="s">
        <v>389</v>
      </c>
      <c r="D19" s="278">
        <f>D11*D12/1000/1000*12</f>
        <v>466.76626920000007</v>
      </c>
      <c r="E19" s="278">
        <f t="shared" ref="E19:T19" si="10">E11*E12/1000/1000*12</f>
        <v>483.37398242392032</v>
      </c>
      <c r="F19" s="278">
        <f t="shared" si="10"/>
        <v>501.37926062986986</v>
      </c>
      <c r="G19" s="278">
        <f t="shared" si="10"/>
        <v>522.76988379844352</v>
      </c>
      <c r="H19" s="278">
        <f t="shared" si="10"/>
        <v>550.2162425186184</v>
      </c>
      <c r="I19" s="278">
        <f t="shared" si="10"/>
        <v>575.66244536009617</v>
      </c>
      <c r="J19" s="278">
        <f t="shared" si="10"/>
        <v>602.74795981783222</v>
      </c>
      <c r="K19" s="278">
        <f t="shared" si="10"/>
        <v>629.51965756533377</v>
      </c>
      <c r="L19" s="278">
        <f t="shared" si="10"/>
        <v>658.64103935077947</v>
      </c>
      <c r="M19" s="278">
        <f t="shared" si="10"/>
        <v>688.37025354023558</v>
      </c>
      <c r="N19" s="278">
        <f t="shared" si="10"/>
        <v>718.53719661264154</v>
      </c>
      <c r="O19" s="278">
        <f t="shared" si="10"/>
        <v>749.0605574540723</v>
      </c>
      <c r="P19" s="278">
        <f t="shared" si="10"/>
        <v>780.99692553328737</v>
      </c>
      <c r="Q19" s="278">
        <f t="shared" si="10"/>
        <v>814.43801904731345</v>
      </c>
      <c r="R19" s="278">
        <f t="shared" si="10"/>
        <v>848.24594337040935</v>
      </c>
      <c r="S19" s="278">
        <f t="shared" si="10"/>
        <v>883.40894552097006</v>
      </c>
      <c r="T19" s="278">
        <f t="shared" si="10"/>
        <v>920.03828614747613</v>
      </c>
    </row>
    <row r="35" spans="10:10">
      <c r="J35" s="162">
        <f ca="1">'Расходы на ком. услуги'!D30</f>
        <v>2740</v>
      </c>
    </row>
  </sheetData>
  <mergeCells count="8">
    <mergeCell ref="A3:A4"/>
    <mergeCell ref="B3:B4"/>
    <mergeCell ref="C3:C4"/>
    <mergeCell ref="B2:V2"/>
    <mergeCell ref="U3:U4"/>
    <mergeCell ref="V3:V4"/>
    <mergeCell ref="E3:K3"/>
    <mergeCell ref="L3:T3"/>
  </mergeCells>
  <phoneticPr fontId="0" type="noConversion"/>
  <pageMargins left="0.7" right="0.7" top="0.75" bottom="0.75" header="0.3" footer="0.3"/>
  <pageSetup paperSize="9" scale="43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5" tint="0.39997558519241921"/>
  </sheetPr>
  <dimension ref="A1:W85"/>
  <sheetViews>
    <sheetView view="pageBreakPreview" topLeftCell="A67" zoomScale="70" zoomScaleNormal="100" zoomScaleSheetLayoutView="70" workbookViewId="0">
      <selection activeCell="F85" sqref="F85:N85"/>
    </sheetView>
  </sheetViews>
  <sheetFormatPr defaultRowHeight="15.75"/>
  <cols>
    <col min="1" max="1" width="8.85546875" style="35" customWidth="1"/>
    <col min="2" max="2" width="34.5703125" style="36" customWidth="1"/>
    <col min="3" max="3" width="14.5703125" style="34" customWidth="1"/>
    <col min="4" max="4" width="19.5703125" style="37" customWidth="1"/>
    <col min="5" max="5" width="24.5703125" style="22" customWidth="1"/>
    <col min="6" max="6" width="12" style="38" customWidth="1"/>
    <col min="7" max="7" width="11.5703125" style="38" customWidth="1"/>
    <col min="8" max="9" width="12" style="38" customWidth="1"/>
    <col min="10" max="23" width="11.5703125" style="38" customWidth="1"/>
    <col min="24" max="16384" width="9.140625" style="22"/>
  </cols>
  <sheetData>
    <row r="1" spans="1:23">
      <c r="A1" s="328" t="s">
        <v>144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32.25" customHeight="1">
      <c r="A2" s="329" t="s">
        <v>331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25.5" customHeight="1">
      <c r="A3" s="330" t="s">
        <v>0</v>
      </c>
      <c r="B3" s="331" t="s">
        <v>102</v>
      </c>
      <c r="C3" s="333" t="s">
        <v>103</v>
      </c>
      <c r="D3" s="331" t="s">
        <v>104</v>
      </c>
      <c r="E3" s="331" t="s">
        <v>105</v>
      </c>
      <c r="F3" s="334" t="s">
        <v>106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</row>
    <row r="4" spans="1:23" s="24" customFormat="1" ht="42" customHeight="1">
      <c r="A4" s="330"/>
      <c r="B4" s="332"/>
      <c r="C4" s="333"/>
      <c r="D4" s="332"/>
      <c r="E4" s="332"/>
      <c r="F4" s="62" t="s">
        <v>196</v>
      </c>
      <c r="G4" s="23">
        <v>2013</v>
      </c>
      <c r="H4" s="23">
        <v>2014</v>
      </c>
      <c r="I4" s="23">
        <v>2015</v>
      </c>
      <c r="J4" s="23">
        <v>2016</v>
      </c>
      <c r="K4" s="23">
        <v>2017</v>
      </c>
      <c r="L4" s="23">
        <v>2018</v>
      </c>
      <c r="M4" s="23">
        <v>2019</v>
      </c>
      <c r="N4" s="23">
        <v>2020</v>
      </c>
      <c r="O4" s="23">
        <v>2021</v>
      </c>
      <c r="P4" s="23">
        <v>2022</v>
      </c>
      <c r="Q4" s="23">
        <v>2023</v>
      </c>
      <c r="R4" s="23">
        <v>2024</v>
      </c>
      <c r="S4" s="23">
        <v>2025</v>
      </c>
      <c r="T4" s="23">
        <v>2026</v>
      </c>
      <c r="U4" s="23">
        <v>2027</v>
      </c>
      <c r="V4" s="23">
        <v>2028</v>
      </c>
      <c r="W4" s="23">
        <v>2029</v>
      </c>
    </row>
    <row r="5" spans="1:23" s="24" customFormat="1">
      <c r="A5" s="63" t="s">
        <v>107</v>
      </c>
      <c r="B5" s="57">
        <v>2</v>
      </c>
      <c r="C5" s="64">
        <v>3</v>
      </c>
      <c r="D5" s="57">
        <v>4</v>
      </c>
      <c r="E5" s="58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2">
        <v>11</v>
      </c>
      <c r="L5" s="62">
        <v>12</v>
      </c>
      <c r="M5" s="62">
        <v>13</v>
      </c>
      <c r="N5" s="62">
        <v>14</v>
      </c>
      <c r="O5" s="62">
        <v>15</v>
      </c>
      <c r="P5" s="62">
        <v>16</v>
      </c>
      <c r="Q5" s="62">
        <v>17</v>
      </c>
      <c r="R5" s="62">
        <v>18</v>
      </c>
      <c r="S5" s="62">
        <v>19</v>
      </c>
      <c r="T5" s="62">
        <v>20</v>
      </c>
      <c r="U5" s="62">
        <v>21</v>
      </c>
      <c r="V5" s="62">
        <v>22</v>
      </c>
      <c r="W5" s="62">
        <v>23</v>
      </c>
    </row>
    <row r="6" spans="1:23" ht="38.25" customHeight="1">
      <c r="A6" s="63"/>
      <c r="B6" s="325" t="s">
        <v>334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7"/>
    </row>
    <row r="7" spans="1:23" s="60" customFormat="1">
      <c r="A7" s="59"/>
      <c r="B7" s="348" t="s">
        <v>189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50"/>
    </row>
    <row r="8" spans="1:23" s="27" customFormat="1" ht="20.25" customHeight="1">
      <c r="A8" s="351" t="s">
        <v>109</v>
      </c>
      <c r="B8" s="354"/>
      <c r="C8" s="357"/>
      <c r="D8" s="351"/>
      <c r="E8" s="25" t="s">
        <v>110</v>
      </c>
      <c r="F8" s="111">
        <f>SUM(F9:F12)</f>
        <v>0</v>
      </c>
      <c r="G8" s="111">
        <f t="shared" ref="G8:W8" si="0">SUM(G9:G12)</f>
        <v>0</v>
      </c>
      <c r="H8" s="111">
        <f t="shared" si="0"/>
        <v>0</v>
      </c>
      <c r="I8" s="111">
        <f t="shared" si="0"/>
        <v>0</v>
      </c>
      <c r="J8" s="111">
        <f t="shared" si="0"/>
        <v>0</v>
      </c>
      <c r="K8" s="111">
        <f t="shared" si="0"/>
        <v>0</v>
      </c>
      <c r="L8" s="111">
        <f t="shared" si="0"/>
        <v>0</v>
      </c>
      <c r="M8" s="111">
        <f t="shared" si="0"/>
        <v>0</v>
      </c>
      <c r="N8" s="111">
        <f t="shared" si="0"/>
        <v>0</v>
      </c>
      <c r="O8" s="111">
        <f t="shared" si="0"/>
        <v>0</v>
      </c>
      <c r="P8" s="111"/>
      <c r="Q8" s="111"/>
      <c r="R8" s="111"/>
      <c r="S8" s="111"/>
      <c r="T8" s="111"/>
      <c r="U8" s="111"/>
      <c r="V8" s="111"/>
      <c r="W8" s="111">
        <f t="shared" si="0"/>
        <v>0</v>
      </c>
    </row>
    <row r="9" spans="1:23" ht="21.75" customHeight="1">
      <c r="A9" s="352"/>
      <c r="B9" s="355"/>
      <c r="C9" s="358"/>
      <c r="D9" s="352"/>
      <c r="E9" s="28" t="s">
        <v>111</v>
      </c>
      <c r="F9" s="31">
        <f>SUM(G9:W9)</f>
        <v>0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23.25" customHeight="1">
      <c r="A10" s="352"/>
      <c r="B10" s="355"/>
      <c r="C10" s="358"/>
      <c r="D10" s="352"/>
      <c r="E10" s="28" t="s">
        <v>112</v>
      </c>
      <c r="F10" s="31">
        <f>SUM(G10:W10)</f>
        <v>0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>
      <c r="A11" s="352"/>
      <c r="B11" s="355"/>
      <c r="C11" s="358"/>
      <c r="D11" s="352"/>
      <c r="E11" s="28" t="s">
        <v>113</v>
      </c>
      <c r="F11" s="31">
        <f>SUM(G11:W11)</f>
        <v>0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34.5" customHeight="1">
      <c r="A12" s="353"/>
      <c r="B12" s="356"/>
      <c r="C12" s="359"/>
      <c r="D12" s="353"/>
      <c r="E12" s="28" t="s">
        <v>114</v>
      </c>
      <c r="F12" s="31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27" customFormat="1" ht="43.5" customHeight="1">
      <c r="A13" s="351" t="s">
        <v>115</v>
      </c>
      <c r="B13" s="360"/>
      <c r="C13" s="300"/>
      <c r="D13" s="300"/>
      <c r="E13" s="25" t="s">
        <v>110</v>
      </c>
      <c r="F13" s="111">
        <f t="shared" ref="F13:W13" si="1">SUM(F14:F17)</f>
        <v>0</v>
      </c>
      <c r="G13" s="111">
        <f t="shared" si="1"/>
        <v>0</v>
      </c>
      <c r="H13" s="111">
        <f t="shared" si="1"/>
        <v>0</v>
      </c>
      <c r="I13" s="111">
        <f t="shared" si="1"/>
        <v>0</v>
      </c>
      <c r="J13" s="111">
        <f t="shared" si="1"/>
        <v>0</v>
      </c>
      <c r="K13" s="111">
        <f t="shared" si="1"/>
        <v>0</v>
      </c>
      <c r="L13" s="111">
        <f t="shared" si="1"/>
        <v>0</v>
      </c>
      <c r="M13" s="111">
        <f t="shared" si="1"/>
        <v>0</v>
      </c>
      <c r="N13" s="111">
        <f t="shared" si="1"/>
        <v>0</v>
      </c>
      <c r="O13" s="111">
        <f t="shared" si="1"/>
        <v>0</v>
      </c>
      <c r="P13" s="111"/>
      <c r="Q13" s="111"/>
      <c r="R13" s="111"/>
      <c r="S13" s="111"/>
      <c r="T13" s="111"/>
      <c r="U13" s="111"/>
      <c r="V13" s="111"/>
      <c r="W13" s="111">
        <f t="shared" si="1"/>
        <v>0</v>
      </c>
    </row>
    <row r="14" spans="1:23" ht="33" customHeight="1">
      <c r="A14" s="352"/>
      <c r="B14" s="361"/>
      <c r="C14" s="301"/>
      <c r="D14" s="301"/>
      <c r="E14" s="28" t="s">
        <v>111</v>
      </c>
      <c r="F14" s="31">
        <f>SUM(G14:W14)</f>
        <v>0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39" customHeight="1">
      <c r="A15" s="352"/>
      <c r="B15" s="361"/>
      <c r="C15" s="301"/>
      <c r="D15" s="301"/>
      <c r="E15" s="28" t="s">
        <v>112</v>
      </c>
      <c r="F15" s="31">
        <f>SUM(G15:W15)</f>
        <v>0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30" customHeight="1">
      <c r="A16" s="352"/>
      <c r="B16" s="361"/>
      <c r="C16" s="301"/>
      <c r="D16" s="301"/>
      <c r="E16" s="28" t="s">
        <v>113</v>
      </c>
      <c r="F16" s="31">
        <f>SUM(G16:W16)</f>
        <v>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36" customHeight="1">
      <c r="A17" s="353"/>
      <c r="B17" s="362"/>
      <c r="C17" s="324"/>
      <c r="D17" s="324"/>
      <c r="E17" s="28" t="s">
        <v>114</v>
      </c>
      <c r="F17" s="31">
        <f>SUM(G17:W17)</f>
        <v>0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s="27" customFormat="1" ht="18" customHeight="1" collapsed="1">
      <c r="A18" s="351" t="s">
        <v>116</v>
      </c>
      <c r="B18" s="363"/>
      <c r="C18" s="300"/>
      <c r="D18" s="300"/>
      <c r="E18" s="25" t="s">
        <v>110</v>
      </c>
      <c r="F18" s="111">
        <f t="shared" ref="F18:W18" si="2">SUM(F19:F22)</f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0</v>
      </c>
      <c r="K18" s="111">
        <f t="shared" si="2"/>
        <v>0</v>
      </c>
      <c r="L18" s="111">
        <f t="shared" si="2"/>
        <v>0</v>
      </c>
      <c r="M18" s="111">
        <f t="shared" si="2"/>
        <v>0</v>
      </c>
      <c r="N18" s="111">
        <f t="shared" si="2"/>
        <v>0</v>
      </c>
      <c r="O18" s="111">
        <f t="shared" si="2"/>
        <v>0</v>
      </c>
      <c r="P18" s="111"/>
      <c r="Q18" s="111"/>
      <c r="R18" s="111"/>
      <c r="S18" s="111"/>
      <c r="T18" s="111"/>
      <c r="U18" s="111"/>
      <c r="V18" s="111"/>
      <c r="W18" s="111">
        <f t="shared" si="2"/>
        <v>0</v>
      </c>
    </row>
    <row r="19" spans="1:23" ht="18" customHeight="1">
      <c r="A19" s="352"/>
      <c r="B19" s="363"/>
      <c r="C19" s="301"/>
      <c r="D19" s="301"/>
      <c r="E19" s="28" t="s">
        <v>111</v>
      </c>
      <c r="F19" s="31">
        <v>0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8" customHeight="1">
      <c r="A20" s="352"/>
      <c r="B20" s="363"/>
      <c r="C20" s="301"/>
      <c r="D20" s="301"/>
      <c r="E20" s="28" t="s">
        <v>112</v>
      </c>
      <c r="F20" s="31">
        <f>SUM(G20:W20)</f>
        <v>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8" customHeight="1">
      <c r="A21" s="352"/>
      <c r="B21" s="363"/>
      <c r="C21" s="301"/>
      <c r="D21" s="301"/>
      <c r="E21" s="28" t="s">
        <v>113</v>
      </c>
      <c r="F21" s="31">
        <f>SUM(G21:W21)</f>
        <v>0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34.5" customHeight="1">
      <c r="A22" s="353"/>
      <c r="B22" s="363"/>
      <c r="C22" s="324"/>
      <c r="D22" s="324"/>
      <c r="E22" s="28" t="s">
        <v>114</v>
      </c>
      <c r="F22" s="31">
        <f>SUM(G22:W22)</f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s="27" customFormat="1">
      <c r="A23" s="336" t="s">
        <v>155</v>
      </c>
      <c r="B23" s="337"/>
      <c r="C23" s="337"/>
      <c r="D23" s="338"/>
      <c r="E23" s="25" t="s">
        <v>110</v>
      </c>
      <c r="F23" s="111">
        <f>SUM(F24:F27)</f>
        <v>0</v>
      </c>
      <c r="G23" s="26">
        <f>SUM(G24:G27)</f>
        <v>0</v>
      </c>
      <c r="H23" s="26">
        <f t="shared" ref="H23:W23" si="3">SUM(H24:H27)</f>
        <v>0</v>
      </c>
      <c r="I23" s="26">
        <f t="shared" si="3"/>
        <v>0</v>
      </c>
      <c r="J23" s="26">
        <f t="shared" si="3"/>
        <v>0</v>
      </c>
      <c r="K23" s="26">
        <f t="shared" si="3"/>
        <v>0</v>
      </c>
      <c r="L23" s="26">
        <f t="shared" si="3"/>
        <v>0</v>
      </c>
      <c r="M23" s="26">
        <f t="shared" si="3"/>
        <v>0</v>
      </c>
      <c r="N23" s="26">
        <f t="shared" si="3"/>
        <v>0</v>
      </c>
      <c r="O23" s="26">
        <f t="shared" si="3"/>
        <v>0</v>
      </c>
      <c r="P23" s="26"/>
      <c r="Q23" s="26"/>
      <c r="R23" s="26"/>
      <c r="S23" s="26"/>
      <c r="T23" s="26"/>
      <c r="U23" s="26"/>
      <c r="V23" s="26"/>
      <c r="W23" s="26">
        <f t="shared" si="3"/>
        <v>0</v>
      </c>
    </row>
    <row r="24" spans="1:23" s="24" customFormat="1">
      <c r="A24" s="339"/>
      <c r="B24" s="340"/>
      <c r="C24" s="340"/>
      <c r="D24" s="341"/>
      <c r="E24" s="30" t="s">
        <v>111</v>
      </c>
      <c r="F24" s="31">
        <f>SUM(G24:W24)</f>
        <v>0</v>
      </c>
      <c r="G24" s="29">
        <f>SUM(G9,G14,G19)</f>
        <v>0</v>
      </c>
      <c r="H24" s="29">
        <f t="shared" ref="H24:W24" si="4">SUM(H9,H14,H19)</f>
        <v>0</v>
      </c>
      <c r="I24" s="29">
        <f t="shared" si="4"/>
        <v>0</v>
      </c>
      <c r="J24" s="29">
        <f t="shared" si="4"/>
        <v>0</v>
      </c>
      <c r="K24" s="29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29">
        <f t="shared" si="4"/>
        <v>0</v>
      </c>
      <c r="P24" s="29"/>
      <c r="Q24" s="29"/>
      <c r="R24" s="29"/>
      <c r="S24" s="29"/>
      <c r="T24" s="29"/>
      <c r="U24" s="29"/>
      <c r="V24" s="29"/>
      <c r="W24" s="29">
        <f t="shared" si="4"/>
        <v>0</v>
      </c>
    </row>
    <row r="25" spans="1:23" s="24" customFormat="1">
      <c r="A25" s="339"/>
      <c r="B25" s="340"/>
      <c r="C25" s="340"/>
      <c r="D25" s="341"/>
      <c r="E25" s="30" t="s">
        <v>112</v>
      </c>
      <c r="F25" s="31">
        <f>SUM(G25:W25)</f>
        <v>0</v>
      </c>
      <c r="G25" s="29">
        <f>SUM(G10,G15,G20)</f>
        <v>0</v>
      </c>
      <c r="H25" s="29">
        <f t="shared" ref="G25:W27" si="5">SUM(H10,H15,H20)</f>
        <v>0</v>
      </c>
      <c r="I25" s="29">
        <f t="shared" si="5"/>
        <v>0</v>
      </c>
      <c r="J25" s="29">
        <f t="shared" si="5"/>
        <v>0</v>
      </c>
      <c r="K25" s="29">
        <f t="shared" si="5"/>
        <v>0</v>
      </c>
      <c r="L25" s="29">
        <f t="shared" si="5"/>
        <v>0</v>
      </c>
      <c r="M25" s="29">
        <f t="shared" si="5"/>
        <v>0</v>
      </c>
      <c r="N25" s="29">
        <f t="shared" si="5"/>
        <v>0</v>
      </c>
      <c r="O25" s="29">
        <f t="shared" si="5"/>
        <v>0</v>
      </c>
      <c r="P25" s="29"/>
      <c r="Q25" s="29"/>
      <c r="R25" s="29"/>
      <c r="S25" s="29"/>
      <c r="T25" s="29"/>
      <c r="U25" s="29"/>
      <c r="V25" s="29"/>
      <c r="W25" s="29">
        <f t="shared" si="5"/>
        <v>0</v>
      </c>
    </row>
    <row r="26" spans="1:23" s="24" customFormat="1">
      <c r="A26" s="339"/>
      <c r="B26" s="340"/>
      <c r="C26" s="340"/>
      <c r="D26" s="341"/>
      <c r="E26" s="30" t="s">
        <v>113</v>
      </c>
      <c r="F26" s="31">
        <f>SUM(G26:W26)</f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  <c r="J26" s="29">
        <f>SUM(J11,J16,J21)</f>
        <v>0</v>
      </c>
      <c r="K26" s="29">
        <f t="shared" si="5"/>
        <v>0</v>
      </c>
      <c r="L26" s="29">
        <f t="shared" si="5"/>
        <v>0</v>
      </c>
      <c r="M26" s="29">
        <f t="shared" si="5"/>
        <v>0</v>
      </c>
      <c r="N26" s="29">
        <f t="shared" si="5"/>
        <v>0</v>
      </c>
      <c r="O26" s="29">
        <f t="shared" si="5"/>
        <v>0</v>
      </c>
      <c r="P26" s="29"/>
      <c r="Q26" s="29"/>
      <c r="R26" s="29"/>
      <c r="S26" s="29"/>
      <c r="T26" s="29"/>
      <c r="U26" s="29"/>
      <c r="V26" s="29"/>
      <c r="W26" s="29">
        <f t="shared" si="5"/>
        <v>0</v>
      </c>
    </row>
    <row r="27" spans="1:23" s="24" customFormat="1" ht="31.5">
      <c r="A27" s="342"/>
      <c r="B27" s="343"/>
      <c r="C27" s="343"/>
      <c r="D27" s="344"/>
      <c r="E27" s="30" t="s">
        <v>114</v>
      </c>
      <c r="F27" s="31">
        <f>SUM(G27:W27)</f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/>
      <c r="Q27" s="29"/>
      <c r="R27" s="29"/>
      <c r="S27" s="29"/>
      <c r="T27" s="29"/>
      <c r="U27" s="29"/>
      <c r="V27" s="29"/>
      <c r="W27" s="29">
        <f t="shared" si="5"/>
        <v>0</v>
      </c>
    </row>
    <row r="28" spans="1:23" s="60" customFormat="1">
      <c r="A28" s="65"/>
      <c r="B28" s="345" t="s">
        <v>191</v>
      </c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6"/>
      <c r="P28" s="346"/>
      <c r="Q28" s="346"/>
      <c r="R28" s="346"/>
      <c r="S28" s="346"/>
      <c r="T28" s="346"/>
      <c r="U28" s="346"/>
      <c r="V28" s="346"/>
      <c r="W28" s="347"/>
    </row>
    <row r="29" spans="1:23" s="60" customFormat="1" ht="15.75" customHeight="1">
      <c r="A29" s="364" t="s">
        <v>118</v>
      </c>
      <c r="B29" s="354" t="s">
        <v>327</v>
      </c>
      <c r="C29" s="357" t="s">
        <v>328</v>
      </c>
      <c r="D29" s="300" t="s">
        <v>326</v>
      </c>
      <c r="E29" s="25" t="s">
        <v>110</v>
      </c>
      <c r="F29" s="233">
        <f>SUM(F30:F33)</f>
        <v>3.9</v>
      </c>
      <c r="G29" s="231">
        <f t="shared" ref="G29:N29" si="6">SUM(G30:G33)</f>
        <v>0</v>
      </c>
      <c r="H29" s="231">
        <f t="shared" si="6"/>
        <v>0</v>
      </c>
      <c r="I29" s="233">
        <f t="shared" si="6"/>
        <v>0.65</v>
      </c>
      <c r="J29" s="233">
        <f t="shared" si="6"/>
        <v>0.65</v>
      </c>
      <c r="K29" s="233">
        <f t="shared" si="6"/>
        <v>0.65</v>
      </c>
      <c r="L29" s="233">
        <f t="shared" si="6"/>
        <v>0.65</v>
      </c>
      <c r="M29" s="233">
        <f t="shared" si="6"/>
        <v>0.65</v>
      </c>
      <c r="N29" s="233">
        <f t="shared" si="6"/>
        <v>0.65</v>
      </c>
      <c r="O29" s="111">
        <f t="shared" ref="O29:W29" si="7">SUM(O30:O33)</f>
        <v>0</v>
      </c>
      <c r="P29" s="111">
        <f t="shared" si="7"/>
        <v>0</v>
      </c>
      <c r="Q29" s="111">
        <f t="shared" si="7"/>
        <v>0</v>
      </c>
      <c r="R29" s="111">
        <f t="shared" si="7"/>
        <v>0</v>
      </c>
      <c r="S29" s="111">
        <f t="shared" si="7"/>
        <v>0</v>
      </c>
      <c r="T29" s="111">
        <f t="shared" si="7"/>
        <v>0</v>
      </c>
      <c r="U29" s="111"/>
      <c r="V29" s="111"/>
      <c r="W29" s="111">
        <f t="shared" si="7"/>
        <v>0</v>
      </c>
    </row>
    <row r="30" spans="1:23" s="60" customFormat="1">
      <c r="A30" s="365"/>
      <c r="B30" s="355"/>
      <c r="C30" s="358"/>
      <c r="D30" s="301"/>
      <c r="E30" s="28" t="s">
        <v>111</v>
      </c>
      <c r="F30" s="232">
        <f>SUM(G30:W30)</f>
        <v>0</v>
      </c>
      <c r="G30" s="91"/>
      <c r="H30" s="91"/>
      <c r="I30" s="91"/>
      <c r="J30" s="91"/>
      <c r="K30" s="91"/>
      <c r="L30" s="91"/>
      <c r="M30" s="91"/>
      <c r="N30" s="91"/>
      <c r="O30" s="31">
        <f t="shared" ref="O30:S31" si="8">SUM(P30:AF30)</f>
        <v>0</v>
      </c>
      <c r="P30" s="31">
        <f t="shared" si="8"/>
        <v>0</v>
      </c>
      <c r="Q30" s="31">
        <f t="shared" si="8"/>
        <v>0</v>
      </c>
      <c r="R30" s="31">
        <f t="shared" si="8"/>
        <v>0</v>
      </c>
      <c r="S30" s="31">
        <f t="shared" si="8"/>
        <v>0</v>
      </c>
      <c r="T30" s="31">
        <f>SUM(W30:AK30)</f>
        <v>0</v>
      </c>
      <c r="U30" s="31"/>
      <c r="V30" s="31"/>
      <c r="W30" s="31">
        <f>SUM(X30:AL30)</f>
        <v>0</v>
      </c>
    </row>
    <row r="31" spans="1:23" s="60" customFormat="1">
      <c r="A31" s="365"/>
      <c r="B31" s="355"/>
      <c r="C31" s="358"/>
      <c r="D31" s="301"/>
      <c r="E31" s="28" t="s">
        <v>112</v>
      </c>
      <c r="F31" s="232">
        <f>SUM(G31:W31)</f>
        <v>0</v>
      </c>
      <c r="G31" s="91"/>
      <c r="H31" s="91"/>
      <c r="I31" s="91"/>
      <c r="J31" s="91"/>
      <c r="K31" s="91"/>
      <c r="L31" s="91"/>
      <c r="M31" s="91"/>
      <c r="N31" s="91"/>
      <c r="O31" s="31">
        <f t="shared" si="8"/>
        <v>0</v>
      </c>
      <c r="P31" s="31">
        <f t="shared" si="8"/>
        <v>0</v>
      </c>
      <c r="Q31" s="31">
        <f t="shared" si="8"/>
        <v>0</v>
      </c>
      <c r="R31" s="31">
        <f t="shared" si="8"/>
        <v>0</v>
      </c>
      <c r="S31" s="31">
        <f t="shared" si="8"/>
        <v>0</v>
      </c>
      <c r="T31" s="31">
        <f>SUM(W31:AK31)</f>
        <v>0</v>
      </c>
      <c r="U31" s="31"/>
      <c r="V31" s="31"/>
      <c r="W31" s="31">
        <f>SUM(X31:AL31)</f>
        <v>0</v>
      </c>
    </row>
    <row r="32" spans="1:23" s="60" customFormat="1">
      <c r="A32" s="365"/>
      <c r="B32" s="355"/>
      <c r="C32" s="358"/>
      <c r="D32" s="301"/>
      <c r="E32" s="28" t="s">
        <v>113</v>
      </c>
      <c r="F32" s="232">
        <f>SUM(G32:W32)</f>
        <v>0</v>
      </c>
      <c r="G32" s="91"/>
      <c r="H32" s="91"/>
      <c r="I32" s="91"/>
      <c r="J32" s="91"/>
      <c r="K32" s="91"/>
      <c r="L32" s="91"/>
      <c r="M32" s="91"/>
      <c r="N32" s="91"/>
      <c r="O32" s="31"/>
      <c r="P32" s="31"/>
      <c r="Q32" s="31"/>
      <c r="R32" s="31"/>
      <c r="S32" s="31"/>
      <c r="T32" s="31"/>
      <c r="U32" s="31"/>
      <c r="V32" s="31"/>
      <c r="W32" s="31"/>
    </row>
    <row r="33" spans="1:23" s="60" customFormat="1" ht="31.5">
      <c r="A33" s="366"/>
      <c r="B33" s="356"/>
      <c r="C33" s="359"/>
      <c r="D33" s="324"/>
      <c r="E33" s="28" t="s">
        <v>114</v>
      </c>
      <c r="F33" s="234">
        <f>SUM(G33:W33)</f>
        <v>3.9</v>
      </c>
      <c r="G33" s="91"/>
      <c r="H33" s="91"/>
      <c r="I33" s="91">
        <v>0.65</v>
      </c>
      <c r="J33" s="91">
        <v>0.65</v>
      </c>
      <c r="K33" s="91">
        <v>0.65</v>
      </c>
      <c r="L33" s="91">
        <v>0.65</v>
      </c>
      <c r="M33" s="91">
        <v>0.65</v>
      </c>
      <c r="N33" s="91">
        <v>0.65</v>
      </c>
      <c r="O33" s="31">
        <f>SUM(P33:AF33)</f>
        <v>0</v>
      </c>
      <c r="P33" s="31">
        <f>SUM(Q33:AG33)</f>
        <v>0</v>
      </c>
      <c r="Q33" s="31">
        <f>SUM(R33:AH33)</f>
        <v>0</v>
      </c>
      <c r="R33" s="31">
        <f>SUM(S33:AI33)</f>
        <v>0</v>
      </c>
      <c r="S33" s="31">
        <f>SUM(T33:AJ33)</f>
        <v>0</v>
      </c>
      <c r="T33" s="31">
        <f>SUM(W33:AK33)</f>
        <v>0</v>
      </c>
      <c r="U33" s="31"/>
      <c r="V33" s="31"/>
      <c r="W33" s="31">
        <f>SUM(X33:AL33)</f>
        <v>0</v>
      </c>
    </row>
    <row r="34" spans="1:23" s="27" customFormat="1" ht="17.25" customHeight="1">
      <c r="A34" s="364" t="s">
        <v>131</v>
      </c>
      <c r="B34" s="354" t="s">
        <v>329</v>
      </c>
      <c r="C34" s="357" t="s">
        <v>330</v>
      </c>
      <c r="D34" s="300" t="s">
        <v>326</v>
      </c>
      <c r="E34" s="25" t="s">
        <v>110</v>
      </c>
      <c r="F34" s="233">
        <f>SUM(F35:F38)</f>
        <v>3.2549999999999999</v>
      </c>
      <c r="G34" s="231">
        <f t="shared" ref="G34:N34" si="9">SUM(G35:G38)</f>
        <v>0</v>
      </c>
      <c r="H34" s="231">
        <f t="shared" si="9"/>
        <v>0</v>
      </c>
      <c r="I34" s="231">
        <f t="shared" si="9"/>
        <v>0</v>
      </c>
      <c r="J34" s="233">
        <f t="shared" si="9"/>
        <v>0.255</v>
      </c>
      <c r="K34" s="233">
        <f t="shared" si="9"/>
        <v>1.5</v>
      </c>
      <c r="L34" s="233">
        <f t="shared" si="9"/>
        <v>0.9</v>
      </c>
      <c r="M34" s="233">
        <f t="shared" si="9"/>
        <v>0.45</v>
      </c>
      <c r="N34" s="233">
        <f t="shared" si="9"/>
        <v>0.15</v>
      </c>
      <c r="O34" s="111">
        <f>SUM(O35:O38)</f>
        <v>0</v>
      </c>
      <c r="P34" s="111"/>
      <c r="Q34" s="111"/>
      <c r="R34" s="111"/>
      <c r="S34" s="111"/>
      <c r="T34" s="111"/>
      <c r="U34" s="111"/>
      <c r="V34" s="111"/>
      <c r="W34" s="111">
        <f>SUM(W35:W38)</f>
        <v>0</v>
      </c>
    </row>
    <row r="35" spans="1:23" ht="23.25" customHeight="1">
      <c r="A35" s="365"/>
      <c r="B35" s="355"/>
      <c r="C35" s="358"/>
      <c r="D35" s="301"/>
      <c r="E35" s="28" t="s">
        <v>111</v>
      </c>
      <c r="F35" s="232">
        <f>SUM(G35:W35)</f>
        <v>0</v>
      </c>
      <c r="G35" s="91"/>
      <c r="H35" s="91"/>
      <c r="I35" s="91"/>
      <c r="J35" s="91"/>
      <c r="K35" s="91"/>
      <c r="L35" s="91"/>
      <c r="M35" s="91"/>
      <c r="N35" s="91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21" customHeight="1">
      <c r="A36" s="365"/>
      <c r="B36" s="355"/>
      <c r="C36" s="358"/>
      <c r="D36" s="301"/>
      <c r="E36" s="28" t="s">
        <v>112</v>
      </c>
      <c r="F36" s="232">
        <f>SUM(G36:W36)</f>
        <v>0</v>
      </c>
      <c r="G36" s="91"/>
      <c r="H36" s="91"/>
      <c r="I36" s="91"/>
      <c r="J36" s="91"/>
      <c r="K36" s="91"/>
      <c r="L36" s="91"/>
      <c r="M36" s="91"/>
      <c r="N36" s="91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21" customHeight="1">
      <c r="A37" s="365"/>
      <c r="B37" s="355"/>
      <c r="C37" s="358"/>
      <c r="D37" s="301"/>
      <c r="E37" s="28" t="s">
        <v>113</v>
      </c>
      <c r="F37" s="232">
        <f>SUM(G37:W37)</f>
        <v>0</v>
      </c>
      <c r="G37" s="91"/>
      <c r="H37" s="91"/>
      <c r="I37" s="91"/>
      <c r="J37" s="91"/>
      <c r="K37" s="91"/>
      <c r="L37" s="91"/>
      <c r="M37" s="91"/>
      <c r="N37" s="91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36" customHeight="1">
      <c r="A38" s="366"/>
      <c r="B38" s="356"/>
      <c r="C38" s="359"/>
      <c r="D38" s="324"/>
      <c r="E38" s="28" t="s">
        <v>114</v>
      </c>
      <c r="F38" s="234">
        <f>SUM(G38:W38)</f>
        <v>3.2549999999999999</v>
      </c>
      <c r="G38" s="91"/>
      <c r="H38" s="91"/>
      <c r="I38" s="91"/>
      <c r="J38" s="91">
        <v>0.255</v>
      </c>
      <c r="K38" s="91">
        <v>1.5</v>
      </c>
      <c r="L38" s="91">
        <v>0.9</v>
      </c>
      <c r="M38" s="91">
        <v>0.45</v>
      </c>
      <c r="N38" s="91">
        <v>0.15</v>
      </c>
      <c r="O38" s="28"/>
      <c r="P38" s="29"/>
      <c r="Q38" s="29"/>
      <c r="R38" s="29"/>
      <c r="S38" s="29"/>
      <c r="T38" s="29"/>
      <c r="U38" s="29"/>
      <c r="V38" s="29"/>
      <c r="W38" s="29"/>
    </row>
    <row r="39" spans="1:23" s="27" customFormat="1">
      <c r="A39" s="336" t="s">
        <v>156</v>
      </c>
      <c r="B39" s="337"/>
      <c r="C39" s="337"/>
      <c r="D39" s="338"/>
      <c r="E39" s="25" t="s">
        <v>110</v>
      </c>
      <c r="F39" s="233">
        <f>SUM(F40:F43)</f>
        <v>7.1550000000000002</v>
      </c>
      <c r="G39" s="233">
        <f>SUM(G40:G43)</f>
        <v>0</v>
      </c>
      <c r="H39" s="233">
        <f t="shared" ref="H39:W39" si="10">SUM(H40:H43)</f>
        <v>0</v>
      </c>
      <c r="I39" s="233">
        <f t="shared" si="10"/>
        <v>0.65</v>
      </c>
      <c r="J39" s="233">
        <f t="shared" si="10"/>
        <v>0.90500000000000003</v>
      </c>
      <c r="K39" s="233">
        <f t="shared" si="10"/>
        <v>2.15</v>
      </c>
      <c r="L39" s="233">
        <f t="shared" si="10"/>
        <v>1.55</v>
      </c>
      <c r="M39" s="233">
        <f t="shared" si="10"/>
        <v>1.1000000000000001</v>
      </c>
      <c r="N39" s="233">
        <f t="shared" si="10"/>
        <v>0.8</v>
      </c>
      <c r="O39" s="25">
        <f t="shared" si="10"/>
        <v>0</v>
      </c>
      <c r="P39" s="26"/>
      <c r="Q39" s="26"/>
      <c r="R39" s="26"/>
      <c r="S39" s="26"/>
      <c r="T39" s="26"/>
      <c r="U39" s="26"/>
      <c r="V39" s="26"/>
      <c r="W39" s="26">
        <f t="shared" si="10"/>
        <v>0</v>
      </c>
    </row>
    <row r="40" spans="1:23" s="24" customFormat="1">
      <c r="A40" s="339"/>
      <c r="B40" s="340"/>
      <c r="C40" s="340"/>
      <c r="D40" s="341"/>
      <c r="E40" s="30" t="s">
        <v>111</v>
      </c>
      <c r="F40" s="232">
        <f>SUM(G40:W40)</f>
        <v>0</v>
      </c>
      <c r="G40" s="232">
        <f>G30+G35</f>
        <v>0</v>
      </c>
      <c r="H40" s="232">
        <f t="shared" ref="H40:W40" si="11">H30+H35</f>
        <v>0</v>
      </c>
      <c r="I40" s="232">
        <f t="shared" si="11"/>
        <v>0</v>
      </c>
      <c r="J40" s="232">
        <f t="shared" si="11"/>
        <v>0</v>
      </c>
      <c r="K40" s="232">
        <f t="shared" si="11"/>
        <v>0</v>
      </c>
      <c r="L40" s="232">
        <f t="shared" si="11"/>
        <v>0</v>
      </c>
      <c r="M40" s="232">
        <f t="shared" si="11"/>
        <v>0</v>
      </c>
      <c r="N40" s="232">
        <f t="shared" si="11"/>
        <v>0</v>
      </c>
      <c r="O40" s="232">
        <f t="shared" si="11"/>
        <v>0</v>
      </c>
      <c r="P40" s="232">
        <f t="shared" si="11"/>
        <v>0</v>
      </c>
      <c r="Q40" s="232">
        <f t="shared" si="11"/>
        <v>0</v>
      </c>
      <c r="R40" s="232">
        <f t="shared" si="11"/>
        <v>0</v>
      </c>
      <c r="S40" s="232">
        <f t="shared" si="11"/>
        <v>0</v>
      </c>
      <c r="T40" s="232">
        <f t="shared" si="11"/>
        <v>0</v>
      </c>
      <c r="U40" s="232"/>
      <c r="V40" s="232"/>
      <c r="W40" s="232">
        <f t="shared" si="11"/>
        <v>0</v>
      </c>
    </row>
    <row r="41" spans="1:23" s="24" customFormat="1">
      <c r="A41" s="339"/>
      <c r="B41" s="340"/>
      <c r="C41" s="340"/>
      <c r="D41" s="341"/>
      <c r="E41" s="30" t="s">
        <v>112</v>
      </c>
      <c r="F41" s="232">
        <f>SUM(G41:W41)</f>
        <v>0</v>
      </c>
      <c r="G41" s="232">
        <f t="shared" ref="G41:W43" si="12">G31+G36</f>
        <v>0</v>
      </c>
      <c r="H41" s="232">
        <f t="shared" si="12"/>
        <v>0</v>
      </c>
      <c r="I41" s="232">
        <f t="shared" si="12"/>
        <v>0</v>
      </c>
      <c r="J41" s="232">
        <f t="shared" si="12"/>
        <v>0</v>
      </c>
      <c r="K41" s="232">
        <f t="shared" si="12"/>
        <v>0</v>
      </c>
      <c r="L41" s="232">
        <f t="shared" si="12"/>
        <v>0</v>
      </c>
      <c r="M41" s="232">
        <f t="shared" si="12"/>
        <v>0</v>
      </c>
      <c r="N41" s="232">
        <f t="shared" si="12"/>
        <v>0</v>
      </c>
      <c r="O41" s="232">
        <f t="shared" si="12"/>
        <v>0</v>
      </c>
      <c r="P41" s="232">
        <f t="shared" si="12"/>
        <v>0</v>
      </c>
      <c r="Q41" s="232">
        <f t="shared" si="12"/>
        <v>0</v>
      </c>
      <c r="R41" s="232">
        <f t="shared" si="12"/>
        <v>0</v>
      </c>
      <c r="S41" s="232">
        <f t="shared" si="12"/>
        <v>0</v>
      </c>
      <c r="T41" s="232">
        <f t="shared" si="12"/>
        <v>0</v>
      </c>
      <c r="U41" s="232"/>
      <c r="V41" s="232"/>
      <c r="W41" s="232">
        <f t="shared" si="12"/>
        <v>0</v>
      </c>
    </row>
    <row r="42" spans="1:23" s="24" customFormat="1">
      <c r="A42" s="339"/>
      <c r="B42" s="340"/>
      <c r="C42" s="340"/>
      <c r="D42" s="341"/>
      <c r="E42" s="30" t="s">
        <v>113</v>
      </c>
      <c r="F42" s="232">
        <f>SUM(G42:W42)</f>
        <v>0</v>
      </c>
      <c r="G42" s="232">
        <f t="shared" si="12"/>
        <v>0</v>
      </c>
      <c r="H42" s="232">
        <f t="shared" si="12"/>
        <v>0</v>
      </c>
      <c r="I42" s="232">
        <f t="shared" si="12"/>
        <v>0</v>
      </c>
      <c r="J42" s="232">
        <f t="shared" si="12"/>
        <v>0</v>
      </c>
      <c r="K42" s="232">
        <f t="shared" si="12"/>
        <v>0</v>
      </c>
      <c r="L42" s="232">
        <f t="shared" si="12"/>
        <v>0</v>
      </c>
      <c r="M42" s="232">
        <f t="shared" si="12"/>
        <v>0</v>
      </c>
      <c r="N42" s="232">
        <f t="shared" si="12"/>
        <v>0</v>
      </c>
      <c r="O42" s="232">
        <f t="shared" si="12"/>
        <v>0</v>
      </c>
      <c r="P42" s="232">
        <f t="shared" si="12"/>
        <v>0</v>
      </c>
      <c r="Q42" s="232">
        <f t="shared" si="12"/>
        <v>0</v>
      </c>
      <c r="R42" s="232">
        <f t="shared" si="12"/>
        <v>0</v>
      </c>
      <c r="S42" s="232">
        <f t="shared" si="12"/>
        <v>0</v>
      </c>
      <c r="T42" s="232">
        <f t="shared" si="12"/>
        <v>0</v>
      </c>
      <c r="U42" s="232"/>
      <c r="V42" s="232"/>
      <c r="W42" s="232">
        <f t="shared" si="12"/>
        <v>0</v>
      </c>
    </row>
    <row r="43" spans="1:23" s="24" customFormat="1" ht="31.5">
      <c r="A43" s="342"/>
      <c r="B43" s="343"/>
      <c r="C43" s="343"/>
      <c r="D43" s="344"/>
      <c r="E43" s="30" t="s">
        <v>114</v>
      </c>
      <c r="F43" s="234">
        <f>SUM(G43:W43)</f>
        <v>7.1550000000000002</v>
      </c>
      <c r="G43" s="232">
        <f t="shared" si="12"/>
        <v>0</v>
      </c>
      <c r="H43" s="232">
        <f t="shared" si="12"/>
        <v>0</v>
      </c>
      <c r="I43" s="234">
        <f t="shared" si="12"/>
        <v>0.65</v>
      </c>
      <c r="J43" s="234">
        <f t="shared" si="12"/>
        <v>0.90500000000000003</v>
      </c>
      <c r="K43" s="234">
        <f t="shared" si="12"/>
        <v>2.15</v>
      </c>
      <c r="L43" s="234">
        <f t="shared" si="12"/>
        <v>1.55</v>
      </c>
      <c r="M43" s="234">
        <f t="shared" si="12"/>
        <v>1.1000000000000001</v>
      </c>
      <c r="N43" s="234">
        <f t="shared" si="12"/>
        <v>0.8</v>
      </c>
      <c r="O43" s="232">
        <f t="shared" si="12"/>
        <v>0</v>
      </c>
      <c r="P43" s="232">
        <f t="shared" si="12"/>
        <v>0</v>
      </c>
      <c r="Q43" s="232">
        <f t="shared" si="12"/>
        <v>0</v>
      </c>
      <c r="R43" s="232">
        <f t="shared" si="12"/>
        <v>0</v>
      </c>
      <c r="S43" s="232">
        <f t="shared" si="12"/>
        <v>0</v>
      </c>
      <c r="T43" s="232">
        <f t="shared" si="12"/>
        <v>0</v>
      </c>
      <c r="U43" s="232"/>
      <c r="V43" s="232"/>
      <c r="W43" s="232">
        <f t="shared" si="12"/>
        <v>0</v>
      </c>
    </row>
    <row r="44" spans="1:23" s="60" customFormat="1" ht="30" customHeight="1">
      <c r="A44" s="65"/>
      <c r="B44" s="345" t="s">
        <v>192</v>
      </c>
      <c r="C44" s="346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46"/>
      <c r="V44" s="346"/>
      <c r="W44" s="347"/>
    </row>
    <row r="45" spans="1:23" s="27" customFormat="1" ht="15.75" customHeight="1">
      <c r="A45" s="367" t="s">
        <v>120</v>
      </c>
      <c r="B45" s="370" t="s">
        <v>194</v>
      </c>
      <c r="C45" s="373" t="s">
        <v>333</v>
      </c>
      <c r="D45" s="351" t="s">
        <v>87</v>
      </c>
      <c r="E45" s="25" t="s">
        <v>110</v>
      </c>
      <c r="F45" s="111">
        <f>SUM(F46:F49)</f>
        <v>0</v>
      </c>
      <c r="G45" s="111">
        <f t="shared" ref="G45:W45" si="13">SUM(G46:G49)</f>
        <v>0</v>
      </c>
      <c r="H45" s="111">
        <f t="shared" si="13"/>
        <v>0</v>
      </c>
      <c r="I45" s="111">
        <f t="shared" si="13"/>
        <v>0</v>
      </c>
      <c r="J45" s="111">
        <f t="shared" si="13"/>
        <v>0</v>
      </c>
      <c r="K45" s="111">
        <f t="shared" si="13"/>
        <v>0</v>
      </c>
      <c r="L45" s="111">
        <f t="shared" si="13"/>
        <v>0</v>
      </c>
      <c r="M45" s="111">
        <f t="shared" si="13"/>
        <v>0</v>
      </c>
      <c r="N45" s="111">
        <f t="shared" si="13"/>
        <v>0</v>
      </c>
      <c r="O45" s="111">
        <f t="shared" si="13"/>
        <v>0</v>
      </c>
      <c r="P45" s="111">
        <f t="shared" si="13"/>
        <v>0</v>
      </c>
      <c r="Q45" s="111">
        <f t="shared" si="13"/>
        <v>0</v>
      </c>
      <c r="R45" s="111">
        <f t="shared" si="13"/>
        <v>0</v>
      </c>
      <c r="S45" s="111">
        <f t="shared" si="13"/>
        <v>0</v>
      </c>
      <c r="T45" s="111">
        <f t="shared" si="13"/>
        <v>0</v>
      </c>
      <c r="U45" s="111"/>
      <c r="V45" s="111"/>
      <c r="W45" s="111">
        <f t="shared" si="13"/>
        <v>0</v>
      </c>
    </row>
    <row r="46" spans="1:23" ht="21" customHeight="1">
      <c r="A46" s="368"/>
      <c r="B46" s="371"/>
      <c r="C46" s="374"/>
      <c r="D46" s="352"/>
      <c r="E46" s="28" t="s">
        <v>111</v>
      </c>
      <c r="F46" s="110">
        <f>SUM(G46:W46)</f>
        <v>0</v>
      </c>
      <c r="G46" s="110">
        <f>G51</f>
        <v>0</v>
      </c>
      <c r="H46" s="110">
        <f t="shared" ref="H46:T46" si="14">H51</f>
        <v>0</v>
      </c>
      <c r="I46" s="110">
        <f t="shared" si="14"/>
        <v>0</v>
      </c>
      <c r="J46" s="110">
        <f t="shared" si="14"/>
        <v>0</v>
      </c>
      <c r="K46" s="110">
        <f t="shared" si="14"/>
        <v>0</v>
      </c>
      <c r="L46" s="110">
        <f t="shared" si="14"/>
        <v>0</v>
      </c>
      <c r="M46" s="110">
        <f t="shared" si="14"/>
        <v>0</v>
      </c>
      <c r="N46" s="110">
        <f t="shared" si="14"/>
        <v>0</v>
      </c>
      <c r="O46" s="110">
        <f t="shared" si="14"/>
        <v>0</v>
      </c>
      <c r="P46" s="110">
        <f t="shared" si="14"/>
        <v>0</v>
      </c>
      <c r="Q46" s="110">
        <f t="shared" si="14"/>
        <v>0</v>
      </c>
      <c r="R46" s="110">
        <f t="shared" si="14"/>
        <v>0</v>
      </c>
      <c r="S46" s="110">
        <f t="shared" si="14"/>
        <v>0</v>
      </c>
      <c r="T46" s="110">
        <f t="shared" si="14"/>
        <v>0</v>
      </c>
      <c r="U46" s="110"/>
      <c r="V46" s="110"/>
      <c r="W46" s="110">
        <f>W51</f>
        <v>0</v>
      </c>
    </row>
    <row r="47" spans="1:23" ht="19.5" customHeight="1">
      <c r="A47" s="368"/>
      <c r="B47" s="371"/>
      <c r="C47" s="374"/>
      <c r="D47" s="352"/>
      <c r="E47" s="28" t="s">
        <v>112</v>
      </c>
      <c r="F47" s="110">
        <f>SUM(G47:W47)</f>
        <v>0</v>
      </c>
      <c r="G47" s="110">
        <f t="shared" ref="G47:T49" si="15">G52</f>
        <v>0</v>
      </c>
      <c r="H47" s="110">
        <f t="shared" si="15"/>
        <v>0</v>
      </c>
      <c r="I47" s="110">
        <f t="shared" si="15"/>
        <v>0</v>
      </c>
      <c r="J47" s="110">
        <f t="shared" si="15"/>
        <v>0</v>
      </c>
      <c r="K47" s="110">
        <f t="shared" si="15"/>
        <v>0</v>
      </c>
      <c r="L47" s="110">
        <f t="shared" si="15"/>
        <v>0</v>
      </c>
      <c r="M47" s="110">
        <f t="shared" si="15"/>
        <v>0</v>
      </c>
      <c r="N47" s="110">
        <f t="shared" si="15"/>
        <v>0</v>
      </c>
      <c r="O47" s="110">
        <f t="shared" si="15"/>
        <v>0</v>
      </c>
      <c r="P47" s="110">
        <f t="shared" si="15"/>
        <v>0</v>
      </c>
      <c r="Q47" s="110">
        <f t="shared" si="15"/>
        <v>0</v>
      </c>
      <c r="R47" s="110">
        <f t="shared" si="15"/>
        <v>0</v>
      </c>
      <c r="S47" s="110">
        <f t="shared" si="15"/>
        <v>0</v>
      </c>
      <c r="T47" s="110">
        <f t="shared" si="15"/>
        <v>0</v>
      </c>
      <c r="U47" s="110"/>
      <c r="V47" s="110"/>
      <c r="W47" s="110">
        <f>W52</f>
        <v>0</v>
      </c>
    </row>
    <row r="48" spans="1:23" ht="20.25" customHeight="1">
      <c r="A48" s="368"/>
      <c r="B48" s="371"/>
      <c r="C48" s="374"/>
      <c r="D48" s="352"/>
      <c r="E48" s="28" t="s">
        <v>113</v>
      </c>
      <c r="F48" s="110">
        <f>SUM(G48:W48)</f>
        <v>0</v>
      </c>
      <c r="G48" s="110">
        <f t="shared" si="15"/>
        <v>0</v>
      </c>
      <c r="H48" s="110">
        <f t="shared" si="15"/>
        <v>0</v>
      </c>
      <c r="I48" s="110">
        <f t="shared" si="15"/>
        <v>0</v>
      </c>
      <c r="J48" s="110">
        <f t="shared" si="15"/>
        <v>0</v>
      </c>
      <c r="K48" s="110">
        <f t="shared" si="15"/>
        <v>0</v>
      </c>
      <c r="L48" s="110">
        <f t="shared" si="15"/>
        <v>0</v>
      </c>
      <c r="M48" s="110">
        <f t="shared" si="15"/>
        <v>0</v>
      </c>
      <c r="N48" s="110">
        <f t="shared" si="15"/>
        <v>0</v>
      </c>
      <c r="O48" s="110">
        <f t="shared" si="15"/>
        <v>0</v>
      </c>
      <c r="P48" s="110">
        <f t="shared" si="15"/>
        <v>0</v>
      </c>
      <c r="Q48" s="110">
        <f t="shared" si="15"/>
        <v>0</v>
      </c>
      <c r="R48" s="110">
        <f t="shared" si="15"/>
        <v>0</v>
      </c>
      <c r="S48" s="110">
        <f t="shared" si="15"/>
        <v>0</v>
      </c>
      <c r="T48" s="110">
        <f t="shared" si="15"/>
        <v>0</v>
      </c>
      <c r="U48" s="110"/>
      <c r="V48" s="110"/>
      <c r="W48" s="110">
        <f>W53</f>
        <v>0</v>
      </c>
    </row>
    <row r="49" spans="1:23" ht="36.75" customHeight="1">
      <c r="A49" s="369"/>
      <c r="B49" s="372"/>
      <c r="C49" s="375"/>
      <c r="D49" s="353"/>
      <c r="E49" s="28" t="s">
        <v>114</v>
      </c>
      <c r="F49" s="110">
        <f>SUM(G49:W49)</f>
        <v>0</v>
      </c>
      <c r="G49" s="110">
        <f t="shared" si="15"/>
        <v>0</v>
      </c>
      <c r="H49" s="110">
        <f t="shared" si="15"/>
        <v>0</v>
      </c>
      <c r="I49" s="110">
        <f t="shared" si="15"/>
        <v>0</v>
      </c>
      <c r="J49" s="110">
        <f t="shared" si="15"/>
        <v>0</v>
      </c>
      <c r="K49" s="110">
        <f t="shared" si="15"/>
        <v>0</v>
      </c>
      <c r="L49" s="110">
        <f t="shared" si="15"/>
        <v>0</v>
      </c>
      <c r="M49" s="110">
        <f t="shared" si="15"/>
        <v>0</v>
      </c>
      <c r="N49" s="110">
        <f t="shared" si="15"/>
        <v>0</v>
      </c>
      <c r="O49" s="110">
        <f t="shared" si="15"/>
        <v>0</v>
      </c>
      <c r="P49" s="110">
        <f t="shared" si="15"/>
        <v>0</v>
      </c>
      <c r="Q49" s="110">
        <f t="shared" si="15"/>
        <v>0</v>
      </c>
      <c r="R49" s="110">
        <f t="shared" si="15"/>
        <v>0</v>
      </c>
      <c r="S49" s="110">
        <f t="shared" si="15"/>
        <v>0</v>
      </c>
      <c r="T49" s="110">
        <f t="shared" si="15"/>
        <v>0</v>
      </c>
      <c r="U49" s="110"/>
      <c r="V49" s="110"/>
      <c r="W49" s="110">
        <f>W54</f>
        <v>0</v>
      </c>
    </row>
    <row r="50" spans="1:23" s="27" customFormat="1" ht="15.75" customHeight="1" collapsed="1">
      <c r="A50" s="364" t="s">
        <v>121</v>
      </c>
      <c r="B50" s="354"/>
      <c r="C50" s="357"/>
      <c r="D50" s="300"/>
      <c r="E50" s="25" t="s">
        <v>110</v>
      </c>
      <c r="F50" s="111">
        <f t="shared" ref="F50:W50" si="16">SUM(F51:F54)</f>
        <v>0</v>
      </c>
      <c r="G50" s="111">
        <f t="shared" si="16"/>
        <v>0</v>
      </c>
      <c r="H50" s="111">
        <f t="shared" si="16"/>
        <v>0</v>
      </c>
      <c r="I50" s="111">
        <f t="shared" si="16"/>
        <v>0</v>
      </c>
      <c r="J50" s="111">
        <f t="shared" si="16"/>
        <v>0</v>
      </c>
      <c r="K50" s="111">
        <f t="shared" si="16"/>
        <v>0</v>
      </c>
      <c r="L50" s="111">
        <f t="shared" si="16"/>
        <v>0</v>
      </c>
      <c r="M50" s="111">
        <f t="shared" si="16"/>
        <v>0</v>
      </c>
      <c r="N50" s="111">
        <f t="shared" si="16"/>
        <v>0</v>
      </c>
      <c r="O50" s="111">
        <f t="shared" si="16"/>
        <v>0</v>
      </c>
      <c r="P50" s="111"/>
      <c r="Q50" s="111"/>
      <c r="R50" s="111"/>
      <c r="S50" s="111"/>
      <c r="T50" s="111"/>
      <c r="U50" s="111"/>
      <c r="V50" s="111"/>
      <c r="W50" s="111">
        <f t="shared" si="16"/>
        <v>0</v>
      </c>
    </row>
    <row r="51" spans="1:23" ht="18" customHeight="1">
      <c r="A51" s="365"/>
      <c r="B51" s="355"/>
      <c r="C51" s="358"/>
      <c r="D51" s="301"/>
      <c r="E51" s="28" t="s">
        <v>111</v>
      </c>
      <c r="F51" s="110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:23" ht="18" customHeight="1">
      <c r="A52" s="365"/>
      <c r="B52" s="355"/>
      <c r="C52" s="358"/>
      <c r="D52" s="301"/>
      <c r="E52" s="28" t="s">
        <v>112</v>
      </c>
      <c r="F52" s="110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:23" ht="18" customHeight="1">
      <c r="A53" s="365"/>
      <c r="B53" s="355"/>
      <c r="C53" s="358"/>
      <c r="D53" s="301"/>
      <c r="E53" s="28" t="s">
        <v>113</v>
      </c>
      <c r="F53" s="110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:23" ht="34.5" customHeight="1">
      <c r="A54" s="366"/>
      <c r="B54" s="356"/>
      <c r="C54" s="359"/>
      <c r="D54" s="324"/>
      <c r="E54" s="28" t="s">
        <v>114</v>
      </c>
      <c r="F54" s="110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:23" s="27" customFormat="1" ht="15.75" customHeight="1">
      <c r="A55" s="376" t="s">
        <v>123</v>
      </c>
      <c r="B55" s="370" t="s">
        <v>195</v>
      </c>
      <c r="C55" s="373" t="s">
        <v>333</v>
      </c>
      <c r="D55" s="351" t="s">
        <v>87</v>
      </c>
      <c r="E55" s="25" t="s">
        <v>110</v>
      </c>
      <c r="F55" s="231">
        <f>SUM(F56:F59)</f>
        <v>0</v>
      </c>
      <c r="G55" s="231">
        <f t="shared" ref="G55:W55" si="17">SUM(G56:G59)</f>
        <v>0</v>
      </c>
      <c r="H55" s="231">
        <f t="shared" si="17"/>
        <v>0</v>
      </c>
      <c r="I55" s="231">
        <f t="shared" si="17"/>
        <v>0</v>
      </c>
      <c r="J55" s="231">
        <f t="shared" si="17"/>
        <v>0</v>
      </c>
      <c r="K55" s="231">
        <f t="shared" si="17"/>
        <v>0</v>
      </c>
      <c r="L55" s="231">
        <f t="shared" si="17"/>
        <v>0</v>
      </c>
      <c r="M55" s="231">
        <f t="shared" si="17"/>
        <v>0</v>
      </c>
      <c r="N55" s="231">
        <f t="shared" si="17"/>
        <v>0</v>
      </c>
      <c r="O55" s="231">
        <f t="shared" si="17"/>
        <v>0</v>
      </c>
      <c r="P55" s="231">
        <f t="shared" si="17"/>
        <v>0</v>
      </c>
      <c r="Q55" s="231">
        <f t="shared" si="17"/>
        <v>0</v>
      </c>
      <c r="R55" s="231">
        <f t="shared" si="17"/>
        <v>0</v>
      </c>
      <c r="S55" s="231">
        <f t="shared" si="17"/>
        <v>0</v>
      </c>
      <c r="T55" s="231">
        <f t="shared" si="17"/>
        <v>0</v>
      </c>
      <c r="U55" s="231"/>
      <c r="V55" s="231"/>
      <c r="W55" s="231">
        <f t="shared" si="17"/>
        <v>0</v>
      </c>
    </row>
    <row r="56" spans="1:23" ht="15.75" customHeight="1">
      <c r="A56" s="377"/>
      <c r="B56" s="371"/>
      <c r="C56" s="374"/>
      <c r="D56" s="352"/>
      <c r="E56" s="28" t="s">
        <v>111</v>
      </c>
      <c r="F56" s="232">
        <f>SUM(G56:W56)</f>
        <v>0</v>
      </c>
      <c r="G56" s="232">
        <f>G61</f>
        <v>0</v>
      </c>
      <c r="H56" s="232">
        <f t="shared" ref="H56:W56" si="18">H61</f>
        <v>0</v>
      </c>
      <c r="I56" s="232">
        <f t="shared" si="18"/>
        <v>0</v>
      </c>
      <c r="J56" s="232">
        <f t="shared" si="18"/>
        <v>0</v>
      </c>
      <c r="K56" s="232">
        <f t="shared" si="18"/>
        <v>0</v>
      </c>
      <c r="L56" s="232">
        <f t="shared" si="18"/>
        <v>0</v>
      </c>
      <c r="M56" s="232">
        <f t="shared" si="18"/>
        <v>0</v>
      </c>
      <c r="N56" s="232">
        <f t="shared" si="18"/>
        <v>0</v>
      </c>
      <c r="O56" s="232">
        <f t="shared" si="18"/>
        <v>0</v>
      </c>
      <c r="P56" s="232">
        <f t="shared" si="18"/>
        <v>0</v>
      </c>
      <c r="Q56" s="232">
        <f t="shared" si="18"/>
        <v>0</v>
      </c>
      <c r="R56" s="232">
        <f t="shared" si="18"/>
        <v>0</v>
      </c>
      <c r="S56" s="232">
        <f t="shared" si="18"/>
        <v>0</v>
      </c>
      <c r="T56" s="232">
        <f t="shared" si="18"/>
        <v>0</v>
      </c>
      <c r="U56" s="232"/>
      <c r="V56" s="232"/>
      <c r="W56" s="234">
        <f t="shared" si="18"/>
        <v>0</v>
      </c>
    </row>
    <row r="57" spans="1:23" ht="15.75" customHeight="1">
      <c r="A57" s="377"/>
      <c r="B57" s="371"/>
      <c r="C57" s="374"/>
      <c r="D57" s="352"/>
      <c r="E57" s="28" t="s">
        <v>112</v>
      </c>
      <c r="F57" s="232">
        <f>SUM(G57:W57)</f>
        <v>0</v>
      </c>
      <c r="G57" s="232">
        <f t="shared" ref="G57:W57" si="19">G62</f>
        <v>0</v>
      </c>
      <c r="H57" s="232">
        <f t="shared" si="19"/>
        <v>0</v>
      </c>
      <c r="I57" s="232">
        <f t="shared" si="19"/>
        <v>0</v>
      </c>
      <c r="J57" s="232">
        <f t="shared" si="19"/>
        <v>0</v>
      </c>
      <c r="K57" s="232">
        <f t="shared" si="19"/>
        <v>0</v>
      </c>
      <c r="L57" s="232">
        <f t="shared" si="19"/>
        <v>0</v>
      </c>
      <c r="M57" s="232">
        <f t="shared" si="19"/>
        <v>0</v>
      </c>
      <c r="N57" s="232">
        <f t="shared" si="19"/>
        <v>0</v>
      </c>
      <c r="O57" s="232">
        <f t="shared" si="19"/>
        <v>0</v>
      </c>
      <c r="P57" s="232">
        <f t="shared" si="19"/>
        <v>0</v>
      </c>
      <c r="Q57" s="232">
        <f t="shared" si="19"/>
        <v>0</v>
      </c>
      <c r="R57" s="232">
        <f t="shared" si="19"/>
        <v>0</v>
      </c>
      <c r="S57" s="232">
        <f t="shared" si="19"/>
        <v>0</v>
      </c>
      <c r="T57" s="232">
        <f t="shared" si="19"/>
        <v>0</v>
      </c>
      <c r="U57" s="232"/>
      <c r="V57" s="232"/>
      <c r="W57" s="234">
        <f t="shared" si="19"/>
        <v>0</v>
      </c>
    </row>
    <row r="58" spans="1:23" ht="15.75" customHeight="1">
      <c r="A58" s="377"/>
      <c r="B58" s="371"/>
      <c r="C58" s="374"/>
      <c r="D58" s="352"/>
      <c r="E58" s="28" t="s">
        <v>113</v>
      </c>
      <c r="F58" s="232">
        <f>SUM(G58:W58)</f>
        <v>0</v>
      </c>
      <c r="G58" s="232">
        <f t="shared" ref="G58:W58" si="20">G63</f>
        <v>0</v>
      </c>
      <c r="H58" s="232">
        <f t="shared" si="20"/>
        <v>0</v>
      </c>
      <c r="I58" s="232">
        <f t="shared" si="20"/>
        <v>0</v>
      </c>
      <c r="J58" s="232">
        <f t="shared" si="20"/>
        <v>0</v>
      </c>
      <c r="K58" s="232">
        <f t="shared" si="20"/>
        <v>0</v>
      </c>
      <c r="L58" s="232">
        <f t="shared" si="20"/>
        <v>0</v>
      </c>
      <c r="M58" s="232">
        <f t="shared" si="20"/>
        <v>0</v>
      </c>
      <c r="N58" s="232">
        <f t="shared" si="20"/>
        <v>0</v>
      </c>
      <c r="O58" s="232">
        <f t="shared" si="20"/>
        <v>0</v>
      </c>
      <c r="P58" s="232">
        <f t="shared" si="20"/>
        <v>0</v>
      </c>
      <c r="Q58" s="232">
        <f t="shared" si="20"/>
        <v>0</v>
      </c>
      <c r="R58" s="232">
        <f t="shared" si="20"/>
        <v>0</v>
      </c>
      <c r="S58" s="232">
        <f t="shared" si="20"/>
        <v>0</v>
      </c>
      <c r="T58" s="232">
        <f t="shared" si="20"/>
        <v>0</v>
      </c>
      <c r="U58" s="232"/>
      <c r="V58" s="232"/>
      <c r="W58" s="234">
        <f t="shared" si="20"/>
        <v>0</v>
      </c>
    </row>
    <row r="59" spans="1:23" ht="35.25" customHeight="1">
      <c r="A59" s="378"/>
      <c r="B59" s="372"/>
      <c r="C59" s="375"/>
      <c r="D59" s="353"/>
      <c r="E59" s="28" t="s">
        <v>114</v>
      </c>
      <c r="F59" s="232">
        <f>SUM(G59:W59)</f>
        <v>0</v>
      </c>
      <c r="G59" s="232">
        <f t="shared" ref="G59:W59" si="21">G64</f>
        <v>0</v>
      </c>
      <c r="H59" s="232">
        <f t="shared" si="21"/>
        <v>0</v>
      </c>
      <c r="I59" s="232">
        <f t="shared" si="21"/>
        <v>0</v>
      </c>
      <c r="J59" s="232">
        <f t="shared" si="21"/>
        <v>0</v>
      </c>
      <c r="K59" s="232">
        <f t="shared" si="21"/>
        <v>0</v>
      </c>
      <c r="L59" s="232">
        <f t="shared" si="21"/>
        <v>0</v>
      </c>
      <c r="M59" s="232">
        <f t="shared" si="21"/>
        <v>0</v>
      </c>
      <c r="N59" s="232">
        <f t="shared" si="21"/>
        <v>0</v>
      </c>
      <c r="O59" s="232">
        <f t="shared" si="21"/>
        <v>0</v>
      </c>
      <c r="P59" s="232">
        <f t="shared" si="21"/>
        <v>0</v>
      </c>
      <c r="Q59" s="232">
        <f t="shared" si="21"/>
        <v>0</v>
      </c>
      <c r="R59" s="232">
        <f t="shared" si="21"/>
        <v>0</v>
      </c>
      <c r="S59" s="232">
        <f t="shared" si="21"/>
        <v>0</v>
      </c>
      <c r="T59" s="232">
        <f t="shared" si="21"/>
        <v>0</v>
      </c>
      <c r="U59" s="232"/>
      <c r="V59" s="232"/>
      <c r="W59" s="234">
        <f t="shared" si="21"/>
        <v>0</v>
      </c>
    </row>
    <row r="60" spans="1:23" s="27" customFormat="1" ht="27" customHeight="1">
      <c r="A60" s="364" t="s">
        <v>124</v>
      </c>
      <c r="B60" s="354"/>
      <c r="C60" s="357"/>
      <c r="D60" s="300"/>
      <c r="E60" s="25" t="s">
        <v>110</v>
      </c>
      <c r="F60" s="231">
        <f>SUM(F61:F64)</f>
        <v>0</v>
      </c>
      <c r="G60" s="231">
        <f t="shared" ref="G60:W60" si="22">SUM(G61:G64)</f>
        <v>0</v>
      </c>
      <c r="H60" s="231">
        <f t="shared" si="22"/>
        <v>0</v>
      </c>
      <c r="I60" s="231">
        <f t="shared" si="22"/>
        <v>0</v>
      </c>
      <c r="J60" s="231">
        <f t="shared" si="22"/>
        <v>0</v>
      </c>
      <c r="K60" s="231">
        <f t="shared" si="22"/>
        <v>0</v>
      </c>
      <c r="L60" s="231">
        <f t="shared" si="22"/>
        <v>0</v>
      </c>
      <c r="M60" s="231">
        <f t="shared" si="22"/>
        <v>0</v>
      </c>
      <c r="N60" s="231">
        <f t="shared" si="22"/>
        <v>0</v>
      </c>
      <c r="O60" s="231">
        <f t="shared" si="22"/>
        <v>0</v>
      </c>
      <c r="P60" s="231"/>
      <c r="Q60" s="231"/>
      <c r="R60" s="231"/>
      <c r="S60" s="231"/>
      <c r="T60" s="231"/>
      <c r="U60" s="231"/>
      <c r="V60" s="231"/>
      <c r="W60" s="111">
        <f t="shared" si="22"/>
        <v>0</v>
      </c>
    </row>
    <row r="61" spans="1:23" ht="25.5" customHeight="1">
      <c r="A61" s="365"/>
      <c r="B61" s="355"/>
      <c r="C61" s="358"/>
      <c r="D61" s="301"/>
      <c r="E61" s="28" t="s">
        <v>111</v>
      </c>
      <c r="F61" s="234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56"/>
    </row>
    <row r="62" spans="1:23" ht="33.75" customHeight="1">
      <c r="A62" s="365"/>
      <c r="B62" s="355"/>
      <c r="C62" s="358"/>
      <c r="D62" s="301"/>
      <c r="E62" s="28" t="s">
        <v>112</v>
      </c>
      <c r="F62" s="234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56"/>
    </row>
    <row r="63" spans="1:23" ht="31.5" customHeight="1">
      <c r="A63" s="365"/>
      <c r="B63" s="355"/>
      <c r="C63" s="358"/>
      <c r="D63" s="301"/>
      <c r="E63" s="28" t="s">
        <v>113</v>
      </c>
      <c r="F63" s="234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56"/>
    </row>
    <row r="64" spans="1:23" ht="39.75" customHeight="1">
      <c r="A64" s="366"/>
      <c r="B64" s="356"/>
      <c r="C64" s="359"/>
      <c r="D64" s="324"/>
      <c r="E64" s="28" t="s">
        <v>114</v>
      </c>
      <c r="F64" s="234">
        <f>SUM(G64:M64)</f>
        <v>0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56"/>
    </row>
    <row r="65" spans="1:23" ht="18" customHeight="1">
      <c r="A65" s="336" t="s">
        <v>157</v>
      </c>
      <c r="B65" s="337"/>
      <c r="C65" s="337"/>
      <c r="D65" s="338"/>
      <c r="E65" s="25" t="s">
        <v>110</v>
      </c>
      <c r="F65" s="26">
        <f t="shared" ref="F65:T65" si="23">SUM(F66:F69)</f>
        <v>0</v>
      </c>
      <c r="G65" s="26">
        <f t="shared" si="23"/>
        <v>0</v>
      </c>
      <c r="H65" s="26">
        <f t="shared" si="23"/>
        <v>0</v>
      </c>
      <c r="I65" s="26">
        <f t="shared" si="23"/>
        <v>0</v>
      </c>
      <c r="J65" s="26">
        <f t="shared" si="23"/>
        <v>0</v>
      </c>
      <c r="K65" s="26">
        <f t="shared" si="23"/>
        <v>0</v>
      </c>
      <c r="L65" s="26">
        <f t="shared" si="23"/>
        <v>0</v>
      </c>
      <c r="M65" s="26">
        <f t="shared" si="23"/>
        <v>0</v>
      </c>
      <c r="N65" s="26">
        <f t="shared" si="23"/>
        <v>0</v>
      </c>
      <c r="O65" s="26">
        <f t="shared" si="23"/>
        <v>0</v>
      </c>
      <c r="P65" s="26">
        <f t="shared" si="23"/>
        <v>0</v>
      </c>
      <c r="Q65" s="26">
        <f t="shared" si="23"/>
        <v>0</v>
      </c>
      <c r="R65" s="26">
        <f t="shared" si="23"/>
        <v>0</v>
      </c>
      <c r="S65" s="26">
        <f t="shared" si="23"/>
        <v>0</v>
      </c>
      <c r="T65" s="26">
        <f t="shared" si="23"/>
        <v>0</v>
      </c>
      <c r="U65" s="26"/>
      <c r="V65" s="26"/>
      <c r="W65" s="26">
        <f>SUM(W66:W69)</f>
        <v>0</v>
      </c>
    </row>
    <row r="66" spans="1:23" ht="30.75" customHeight="1">
      <c r="A66" s="339"/>
      <c r="B66" s="340"/>
      <c r="C66" s="340"/>
      <c r="D66" s="341"/>
      <c r="E66" s="30" t="s">
        <v>111</v>
      </c>
      <c r="F66" s="31">
        <f>SUM(G66:W66)</f>
        <v>0</v>
      </c>
      <c r="G66" s="31">
        <f>G46+G56</f>
        <v>0</v>
      </c>
      <c r="H66" s="31">
        <f t="shared" ref="H66:T66" si="24">H46+H56</f>
        <v>0</v>
      </c>
      <c r="I66" s="31">
        <f t="shared" si="24"/>
        <v>0</v>
      </c>
      <c r="J66" s="31">
        <f t="shared" si="24"/>
        <v>0</v>
      </c>
      <c r="K66" s="31">
        <f t="shared" si="24"/>
        <v>0</v>
      </c>
      <c r="L66" s="31">
        <f t="shared" si="24"/>
        <v>0</v>
      </c>
      <c r="M66" s="31">
        <f t="shared" si="24"/>
        <v>0</v>
      </c>
      <c r="N66" s="31">
        <f t="shared" si="24"/>
        <v>0</v>
      </c>
      <c r="O66" s="31">
        <f t="shared" si="24"/>
        <v>0</v>
      </c>
      <c r="P66" s="31">
        <f t="shared" si="24"/>
        <v>0</v>
      </c>
      <c r="Q66" s="31">
        <f t="shared" si="24"/>
        <v>0</v>
      </c>
      <c r="R66" s="31">
        <f t="shared" si="24"/>
        <v>0</v>
      </c>
      <c r="S66" s="31">
        <f t="shared" si="24"/>
        <v>0</v>
      </c>
      <c r="T66" s="31">
        <f t="shared" si="24"/>
        <v>0</v>
      </c>
      <c r="U66" s="31"/>
      <c r="V66" s="31"/>
      <c r="W66" s="31">
        <f>W46+W56</f>
        <v>0</v>
      </c>
    </row>
    <row r="67" spans="1:23" ht="21.75" customHeight="1">
      <c r="A67" s="339"/>
      <c r="B67" s="340"/>
      <c r="C67" s="340"/>
      <c r="D67" s="341"/>
      <c r="E67" s="30" t="s">
        <v>112</v>
      </c>
      <c r="F67" s="31">
        <f>SUM(G67:W67)</f>
        <v>0</v>
      </c>
      <c r="G67" s="31">
        <f t="shared" ref="G67:T69" si="25">G47+G57</f>
        <v>0</v>
      </c>
      <c r="H67" s="31">
        <f t="shared" si="25"/>
        <v>0</v>
      </c>
      <c r="I67" s="31">
        <f t="shared" si="25"/>
        <v>0</v>
      </c>
      <c r="J67" s="31">
        <f t="shared" si="25"/>
        <v>0</v>
      </c>
      <c r="K67" s="31">
        <f t="shared" si="25"/>
        <v>0</v>
      </c>
      <c r="L67" s="31">
        <f t="shared" si="25"/>
        <v>0</v>
      </c>
      <c r="M67" s="31">
        <f t="shared" si="25"/>
        <v>0</v>
      </c>
      <c r="N67" s="31">
        <f t="shared" si="25"/>
        <v>0</v>
      </c>
      <c r="O67" s="31">
        <f t="shared" si="25"/>
        <v>0</v>
      </c>
      <c r="P67" s="31">
        <f t="shared" si="25"/>
        <v>0</v>
      </c>
      <c r="Q67" s="31">
        <f t="shared" si="25"/>
        <v>0</v>
      </c>
      <c r="R67" s="31">
        <f t="shared" si="25"/>
        <v>0</v>
      </c>
      <c r="S67" s="31">
        <f t="shared" si="25"/>
        <v>0</v>
      </c>
      <c r="T67" s="31">
        <f t="shared" si="25"/>
        <v>0</v>
      </c>
      <c r="U67" s="31"/>
      <c r="V67" s="31"/>
      <c r="W67" s="31">
        <f>W47+W57</f>
        <v>0</v>
      </c>
    </row>
    <row r="68" spans="1:23" ht="17.25" customHeight="1">
      <c r="A68" s="339"/>
      <c r="B68" s="340"/>
      <c r="C68" s="340"/>
      <c r="D68" s="341"/>
      <c r="E68" s="30" t="s">
        <v>113</v>
      </c>
      <c r="F68" s="31">
        <f>SUM(G68:W68)</f>
        <v>0</v>
      </c>
      <c r="G68" s="31">
        <f t="shared" si="25"/>
        <v>0</v>
      </c>
      <c r="H68" s="31">
        <f t="shared" si="25"/>
        <v>0</v>
      </c>
      <c r="I68" s="31">
        <f t="shared" si="25"/>
        <v>0</v>
      </c>
      <c r="J68" s="31">
        <f t="shared" si="25"/>
        <v>0</v>
      </c>
      <c r="K68" s="31">
        <f t="shared" si="25"/>
        <v>0</v>
      </c>
      <c r="L68" s="31">
        <f t="shared" si="25"/>
        <v>0</v>
      </c>
      <c r="M68" s="31">
        <f t="shared" si="25"/>
        <v>0</v>
      </c>
      <c r="N68" s="31">
        <f t="shared" si="25"/>
        <v>0</v>
      </c>
      <c r="O68" s="31">
        <f t="shared" si="25"/>
        <v>0</v>
      </c>
      <c r="P68" s="31">
        <f t="shared" si="25"/>
        <v>0</v>
      </c>
      <c r="Q68" s="31">
        <f t="shared" si="25"/>
        <v>0</v>
      </c>
      <c r="R68" s="31">
        <f t="shared" si="25"/>
        <v>0</v>
      </c>
      <c r="S68" s="31">
        <f t="shared" si="25"/>
        <v>0</v>
      </c>
      <c r="T68" s="31">
        <f t="shared" si="25"/>
        <v>0</v>
      </c>
      <c r="U68" s="31"/>
      <c r="V68" s="31"/>
      <c r="W68" s="31">
        <f>W48+W58</f>
        <v>0</v>
      </c>
    </row>
    <row r="69" spans="1:23" ht="28.5" customHeight="1">
      <c r="A69" s="342"/>
      <c r="B69" s="343"/>
      <c r="C69" s="343"/>
      <c r="D69" s="344"/>
      <c r="E69" s="30" t="s">
        <v>114</v>
      </c>
      <c r="F69" s="31">
        <f>SUM(G69:W69)</f>
        <v>0</v>
      </c>
      <c r="G69" s="31">
        <f t="shared" si="25"/>
        <v>0</v>
      </c>
      <c r="H69" s="31">
        <f t="shared" si="25"/>
        <v>0</v>
      </c>
      <c r="I69" s="31">
        <f t="shared" si="25"/>
        <v>0</v>
      </c>
      <c r="J69" s="31">
        <f t="shared" si="25"/>
        <v>0</v>
      </c>
      <c r="K69" s="31">
        <f t="shared" si="25"/>
        <v>0</v>
      </c>
      <c r="L69" s="31">
        <f t="shared" si="25"/>
        <v>0</v>
      </c>
      <c r="M69" s="31">
        <f t="shared" si="25"/>
        <v>0</v>
      </c>
      <c r="N69" s="31">
        <f t="shared" si="25"/>
        <v>0</v>
      </c>
      <c r="O69" s="31">
        <f t="shared" si="25"/>
        <v>0</v>
      </c>
      <c r="P69" s="31">
        <f t="shared" si="25"/>
        <v>0</v>
      </c>
      <c r="Q69" s="31">
        <f t="shared" si="25"/>
        <v>0</v>
      </c>
      <c r="R69" s="31">
        <f t="shared" si="25"/>
        <v>0</v>
      </c>
      <c r="S69" s="31">
        <f t="shared" si="25"/>
        <v>0</v>
      </c>
      <c r="T69" s="31">
        <f t="shared" si="25"/>
        <v>0</v>
      </c>
      <c r="U69" s="31"/>
      <c r="V69" s="31"/>
      <c r="W69" s="31">
        <f>W49+W59</f>
        <v>0</v>
      </c>
    </row>
    <row r="70" spans="1:23" s="60" customFormat="1">
      <c r="A70" s="66"/>
      <c r="B70" s="379" t="s">
        <v>199</v>
      </c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1"/>
    </row>
    <row r="71" spans="1:23" s="32" customFormat="1" ht="19.5" customHeight="1">
      <c r="A71" s="364" t="s">
        <v>126</v>
      </c>
      <c r="B71" s="360"/>
      <c r="C71" s="357"/>
      <c r="D71" s="300"/>
      <c r="E71" s="26" t="s">
        <v>110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/>
      <c r="Q71" s="26"/>
      <c r="R71" s="26"/>
      <c r="S71" s="26"/>
      <c r="T71" s="26"/>
      <c r="U71" s="26"/>
      <c r="V71" s="26"/>
      <c r="W71" s="26">
        <v>0</v>
      </c>
    </row>
    <row r="72" spans="1:23" s="32" customFormat="1" ht="19.5" customHeight="1">
      <c r="A72" s="365"/>
      <c r="B72" s="361"/>
      <c r="C72" s="358"/>
      <c r="D72" s="301"/>
      <c r="E72" s="33" t="s">
        <v>111</v>
      </c>
      <c r="F72" s="31">
        <f>SUM(G72:W72)</f>
        <v>0</v>
      </c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1:23" ht="19.5" customHeight="1">
      <c r="A73" s="365"/>
      <c r="B73" s="361"/>
      <c r="C73" s="358"/>
      <c r="D73" s="301"/>
      <c r="E73" s="33" t="s">
        <v>112</v>
      </c>
      <c r="F73" s="31">
        <f>SUM(G73:W73)</f>
        <v>0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</row>
    <row r="74" spans="1:23" ht="25.5" customHeight="1">
      <c r="A74" s="365"/>
      <c r="B74" s="361"/>
      <c r="C74" s="358"/>
      <c r="D74" s="301"/>
      <c r="E74" s="33" t="s">
        <v>113</v>
      </c>
      <c r="F74" s="31">
        <f>SUM(G74:W74)</f>
        <v>0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</row>
    <row r="75" spans="1:23" ht="33.75" customHeight="1">
      <c r="A75" s="366"/>
      <c r="B75" s="362"/>
      <c r="C75" s="359"/>
      <c r="D75" s="324"/>
      <c r="E75" s="33" t="s">
        <v>114</v>
      </c>
      <c r="F75" s="31">
        <f>SUM(G75:W75)</f>
        <v>0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</row>
    <row r="76" spans="1:23" s="27" customFormat="1">
      <c r="A76" s="336" t="s">
        <v>158</v>
      </c>
      <c r="B76" s="337"/>
      <c r="C76" s="337"/>
      <c r="D76" s="338"/>
      <c r="E76" s="25" t="s">
        <v>110</v>
      </c>
      <c r="F76" s="26">
        <f>SUM(F77:F80)</f>
        <v>0</v>
      </c>
      <c r="G76" s="26">
        <f t="shared" ref="G76:W76" si="26">SUM(G77:G80)</f>
        <v>0</v>
      </c>
      <c r="H76" s="26">
        <f t="shared" si="26"/>
        <v>0</v>
      </c>
      <c r="I76" s="26">
        <f t="shared" si="26"/>
        <v>0</v>
      </c>
      <c r="J76" s="26">
        <f t="shared" si="26"/>
        <v>0</v>
      </c>
      <c r="K76" s="26">
        <f t="shared" si="26"/>
        <v>0</v>
      </c>
      <c r="L76" s="26">
        <f t="shared" si="26"/>
        <v>0</v>
      </c>
      <c r="M76" s="26">
        <f t="shared" si="26"/>
        <v>0</v>
      </c>
      <c r="N76" s="26">
        <f t="shared" si="26"/>
        <v>0</v>
      </c>
      <c r="O76" s="26">
        <f t="shared" si="26"/>
        <v>0</v>
      </c>
      <c r="P76" s="26">
        <f t="shared" si="26"/>
        <v>0</v>
      </c>
      <c r="Q76" s="26">
        <f t="shared" si="26"/>
        <v>0</v>
      </c>
      <c r="R76" s="26">
        <f t="shared" si="26"/>
        <v>0</v>
      </c>
      <c r="S76" s="26">
        <f t="shared" si="26"/>
        <v>0</v>
      </c>
      <c r="T76" s="26">
        <f t="shared" si="26"/>
        <v>0</v>
      </c>
      <c r="U76" s="26"/>
      <c r="V76" s="26"/>
      <c r="W76" s="26">
        <f t="shared" si="26"/>
        <v>0</v>
      </c>
    </row>
    <row r="77" spans="1:23" s="24" customFormat="1">
      <c r="A77" s="339"/>
      <c r="B77" s="340"/>
      <c r="C77" s="340"/>
      <c r="D77" s="341"/>
      <c r="E77" s="30" t="s">
        <v>111</v>
      </c>
      <c r="F77" s="31">
        <f>SUM(G77:W77)</f>
        <v>0</v>
      </c>
      <c r="G77" s="31">
        <f>G72</f>
        <v>0</v>
      </c>
      <c r="H77" s="31">
        <f t="shared" ref="H77:W77" si="27">H72</f>
        <v>0</v>
      </c>
      <c r="I77" s="31">
        <f t="shared" si="27"/>
        <v>0</v>
      </c>
      <c r="J77" s="31">
        <f t="shared" si="27"/>
        <v>0</v>
      </c>
      <c r="K77" s="31">
        <f t="shared" si="27"/>
        <v>0</v>
      </c>
      <c r="L77" s="31">
        <f t="shared" si="27"/>
        <v>0</v>
      </c>
      <c r="M77" s="31">
        <f t="shared" si="27"/>
        <v>0</v>
      </c>
      <c r="N77" s="31">
        <f t="shared" si="27"/>
        <v>0</v>
      </c>
      <c r="O77" s="31">
        <f t="shared" si="27"/>
        <v>0</v>
      </c>
      <c r="P77" s="31">
        <f t="shared" si="27"/>
        <v>0</v>
      </c>
      <c r="Q77" s="31">
        <f t="shared" si="27"/>
        <v>0</v>
      </c>
      <c r="R77" s="31">
        <f t="shared" si="27"/>
        <v>0</v>
      </c>
      <c r="S77" s="31">
        <f t="shared" si="27"/>
        <v>0</v>
      </c>
      <c r="T77" s="31">
        <f t="shared" si="27"/>
        <v>0</v>
      </c>
      <c r="U77" s="31"/>
      <c r="V77" s="31"/>
      <c r="W77" s="31">
        <f t="shared" si="27"/>
        <v>0</v>
      </c>
    </row>
    <row r="78" spans="1:23" s="24" customFormat="1">
      <c r="A78" s="339"/>
      <c r="B78" s="340"/>
      <c r="C78" s="340"/>
      <c r="D78" s="341"/>
      <c r="E78" s="30" t="s">
        <v>112</v>
      </c>
      <c r="F78" s="31">
        <f>SUM(G78:W78)</f>
        <v>0</v>
      </c>
      <c r="G78" s="31">
        <f t="shared" ref="G78:W80" si="28">G73</f>
        <v>0</v>
      </c>
      <c r="H78" s="31">
        <f t="shared" si="28"/>
        <v>0</v>
      </c>
      <c r="I78" s="31">
        <f t="shared" si="28"/>
        <v>0</v>
      </c>
      <c r="J78" s="31">
        <f t="shared" si="28"/>
        <v>0</v>
      </c>
      <c r="K78" s="31">
        <f t="shared" si="28"/>
        <v>0</v>
      </c>
      <c r="L78" s="31">
        <f t="shared" si="28"/>
        <v>0</v>
      </c>
      <c r="M78" s="31">
        <f t="shared" si="28"/>
        <v>0</v>
      </c>
      <c r="N78" s="31">
        <f t="shared" si="28"/>
        <v>0</v>
      </c>
      <c r="O78" s="31">
        <f t="shared" si="28"/>
        <v>0</v>
      </c>
      <c r="P78" s="31">
        <f t="shared" si="28"/>
        <v>0</v>
      </c>
      <c r="Q78" s="31">
        <f t="shared" si="28"/>
        <v>0</v>
      </c>
      <c r="R78" s="31">
        <f t="shared" si="28"/>
        <v>0</v>
      </c>
      <c r="S78" s="31">
        <f t="shared" si="28"/>
        <v>0</v>
      </c>
      <c r="T78" s="31">
        <f t="shared" si="28"/>
        <v>0</v>
      </c>
      <c r="U78" s="31"/>
      <c r="V78" s="31"/>
      <c r="W78" s="31">
        <f t="shared" si="28"/>
        <v>0</v>
      </c>
    </row>
    <row r="79" spans="1:23" s="24" customFormat="1">
      <c r="A79" s="339"/>
      <c r="B79" s="340"/>
      <c r="C79" s="340"/>
      <c r="D79" s="341"/>
      <c r="E79" s="30" t="s">
        <v>113</v>
      </c>
      <c r="F79" s="31">
        <f>SUM(G79:W79)</f>
        <v>0</v>
      </c>
      <c r="G79" s="31">
        <f t="shared" si="28"/>
        <v>0</v>
      </c>
      <c r="H79" s="31">
        <f t="shared" si="28"/>
        <v>0</v>
      </c>
      <c r="I79" s="31">
        <f t="shared" si="28"/>
        <v>0</v>
      </c>
      <c r="J79" s="31">
        <f t="shared" si="28"/>
        <v>0</v>
      </c>
      <c r="K79" s="31">
        <f t="shared" si="28"/>
        <v>0</v>
      </c>
      <c r="L79" s="31">
        <f t="shared" si="28"/>
        <v>0</v>
      </c>
      <c r="M79" s="31">
        <f t="shared" si="28"/>
        <v>0</v>
      </c>
      <c r="N79" s="31">
        <f t="shared" si="28"/>
        <v>0</v>
      </c>
      <c r="O79" s="31">
        <f t="shared" si="28"/>
        <v>0</v>
      </c>
      <c r="P79" s="31">
        <f t="shared" si="28"/>
        <v>0</v>
      </c>
      <c r="Q79" s="31">
        <f t="shared" si="28"/>
        <v>0</v>
      </c>
      <c r="R79" s="31">
        <f t="shared" si="28"/>
        <v>0</v>
      </c>
      <c r="S79" s="31">
        <f t="shared" si="28"/>
        <v>0</v>
      </c>
      <c r="T79" s="31">
        <f t="shared" si="28"/>
        <v>0</v>
      </c>
      <c r="U79" s="31"/>
      <c r="V79" s="31"/>
      <c r="W79" s="31">
        <f t="shared" si="28"/>
        <v>0</v>
      </c>
    </row>
    <row r="80" spans="1:23" s="24" customFormat="1" ht="31.5">
      <c r="A80" s="342"/>
      <c r="B80" s="343"/>
      <c r="C80" s="343"/>
      <c r="D80" s="344"/>
      <c r="E80" s="30" t="s">
        <v>114</v>
      </c>
      <c r="F80" s="31">
        <f>SUM(G80:W80)</f>
        <v>0</v>
      </c>
      <c r="G80" s="31">
        <f t="shared" si="28"/>
        <v>0</v>
      </c>
      <c r="H80" s="31">
        <f t="shared" si="28"/>
        <v>0</v>
      </c>
      <c r="I80" s="31">
        <f t="shared" si="28"/>
        <v>0</v>
      </c>
      <c r="J80" s="31">
        <f t="shared" si="28"/>
        <v>0</v>
      </c>
      <c r="K80" s="31">
        <f t="shared" si="28"/>
        <v>0</v>
      </c>
      <c r="L80" s="31">
        <f t="shared" si="28"/>
        <v>0</v>
      </c>
      <c r="M80" s="31">
        <f t="shared" si="28"/>
        <v>0</v>
      </c>
      <c r="N80" s="31">
        <f t="shared" si="28"/>
        <v>0</v>
      </c>
      <c r="O80" s="31">
        <f t="shared" si="28"/>
        <v>0</v>
      </c>
      <c r="P80" s="31">
        <f t="shared" si="28"/>
        <v>0</v>
      </c>
      <c r="Q80" s="31">
        <f t="shared" si="28"/>
        <v>0</v>
      </c>
      <c r="R80" s="31">
        <f t="shared" si="28"/>
        <v>0</v>
      </c>
      <c r="S80" s="31">
        <f t="shared" si="28"/>
        <v>0</v>
      </c>
      <c r="T80" s="31">
        <f t="shared" si="28"/>
        <v>0</v>
      </c>
      <c r="U80" s="31"/>
      <c r="V80" s="31"/>
      <c r="W80" s="31">
        <f t="shared" si="28"/>
        <v>0</v>
      </c>
    </row>
    <row r="81" spans="1:23" s="27" customFormat="1" ht="15" customHeight="1">
      <c r="A81" s="336" t="s">
        <v>127</v>
      </c>
      <c r="B81" s="337"/>
      <c r="C81" s="337"/>
      <c r="D81" s="338"/>
      <c r="E81" s="25" t="s">
        <v>110</v>
      </c>
      <c r="F81" s="237">
        <f>SUM(F82:F85)</f>
        <v>7.1550000000000002</v>
      </c>
      <c r="G81" s="25">
        <f t="shared" ref="G81:W81" si="29">SUM(G82:G85)</f>
        <v>0</v>
      </c>
      <c r="H81" s="25">
        <f t="shared" si="29"/>
        <v>0</v>
      </c>
      <c r="I81" s="237">
        <f t="shared" si="29"/>
        <v>0.65</v>
      </c>
      <c r="J81" s="237">
        <f t="shared" si="29"/>
        <v>0.90500000000000003</v>
      </c>
      <c r="K81" s="237">
        <f t="shared" si="29"/>
        <v>2.15</v>
      </c>
      <c r="L81" s="237">
        <f t="shared" si="29"/>
        <v>1.55</v>
      </c>
      <c r="M81" s="237">
        <f t="shared" si="29"/>
        <v>1.1000000000000001</v>
      </c>
      <c r="N81" s="237">
        <f t="shared" si="29"/>
        <v>0.8</v>
      </c>
      <c r="O81" s="25">
        <f t="shared" si="29"/>
        <v>0</v>
      </c>
      <c r="P81" s="25">
        <f t="shared" si="29"/>
        <v>0</v>
      </c>
      <c r="Q81" s="25">
        <f t="shared" si="29"/>
        <v>0</v>
      </c>
      <c r="R81" s="25">
        <f t="shared" si="29"/>
        <v>0</v>
      </c>
      <c r="S81" s="25">
        <f t="shared" si="29"/>
        <v>0</v>
      </c>
      <c r="T81" s="25">
        <f t="shared" si="29"/>
        <v>0</v>
      </c>
      <c r="U81" s="25"/>
      <c r="V81" s="25"/>
      <c r="W81" s="25">
        <f t="shared" si="29"/>
        <v>0</v>
      </c>
    </row>
    <row r="82" spans="1:23" s="24" customFormat="1">
      <c r="A82" s="339"/>
      <c r="B82" s="340"/>
      <c r="C82" s="340"/>
      <c r="D82" s="341"/>
      <c r="E82" s="30" t="s">
        <v>111</v>
      </c>
      <c r="F82" s="30">
        <f>SUM(G82:W82)</f>
        <v>0</v>
      </c>
      <c r="G82" s="30">
        <f>G24+G40+G77+G66</f>
        <v>0</v>
      </c>
      <c r="H82" s="30">
        <f t="shared" ref="H82:W82" si="30">H24+H40+H77+H66</f>
        <v>0</v>
      </c>
      <c r="I82" s="30">
        <f t="shared" si="30"/>
        <v>0</v>
      </c>
      <c r="J82" s="30">
        <f t="shared" si="30"/>
        <v>0</v>
      </c>
      <c r="K82" s="30">
        <f t="shared" si="30"/>
        <v>0</v>
      </c>
      <c r="L82" s="30">
        <f t="shared" si="30"/>
        <v>0</v>
      </c>
      <c r="M82" s="30">
        <f t="shared" si="30"/>
        <v>0</v>
      </c>
      <c r="N82" s="30">
        <f t="shared" si="30"/>
        <v>0</v>
      </c>
      <c r="O82" s="30">
        <f t="shared" si="30"/>
        <v>0</v>
      </c>
      <c r="P82" s="30">
        <f t="shared" si="30"/>
        <v>0</v>
      </c>
      <c r="Q82" s="30">
        <f t="shared" si="30"/>
        <v>0</v>
      </c>
      <c r="R82" s="30">
        <f t="shared" si="30"/>
        <v>0</v>
      </c>
      <c r="S82" s="30">
        <f t="shared" si="30"/>
        <v>0</v>
      </c>
      <c r="T82" s="30">
        <f t="shared" si="30"/>
        <v>0</v>
      </c>
      <c r="U82" s="30"/>
      <c r="V82" s="30"/>
      <c r="W82" s="30">
        <f t="shared" si="30"/>
        <v>0</v>
      </c>
    </row>
    <row r="83" spans="1:23" s="24" customFormat="1">
      <c r="A83" s="339"/>
      <c r="B83" s="340"/>
      <c r="C83" s="340"/>
      <c r="D83" s="341"/>
      <c r="E83" s="30" t="s">
        <v>112</v>
      </c>
      <c r="F83" s="30">
        <f>SUM(G83:W83)</f>
        <v>0</v>
      </c>
      <c r="G83" s="30">
        <f t="shared" ref="G83:W85" si="31">G25+G41+G78+G67</f>
        <v>0</v>
      </c>
      <c r="H83" s="30">
        <f t="shared" si="31"/>
        <v>0</v>
      </c>
      <c r="I83" s="30">
        <f t="shared" si="31"/>
        <v>0</v>
      </c>
      <c r="J83" s="30">
        <f t="shared" si="31"/>
        <v>0</v>
      </c>
      <c r="K83" s="30">
        <f t="shared" si="31"/>
        <v>0</v>
      </c>
      <c r="L83" s="30">
        <f t="shared" si="31"/>
        <v>0</v>
      </c>
      <c r="M83" s="30">
        <f t="shared" si="31"/>
        <v>0</v>
      </c>
      <c r="N83" s="30">
        <f t="shared" si="31"/>
        <v>0</v>
      </c>
      <c r="O83" s="30">
        <f t="shared" si="31"/>
        <v>0</v>
      </c>
      <c r="P83" s="30">
        <f t="shared" si="31"/>
        <v>0</v>
      </c>
      <c r="Q83" s="30">
        <f t="shared" si="31"/>
        <v>0</v>
      </c>
      <c r="R83" s="30">
        <f t="shared" si="31"/>
        <v>0</v>
      </c>
      <c r="S83" s="30">
        <f t="shared" si="31"/>
        <v>0</v>
      </c>
      <c r="T83" s="30">
        <f t="shared" si="31"/>
        <v>0</v>
      </c>
      <c r="U83" s="30"/>
      <c r="V83" s="30"/>
      <c r="W83" s="30">
        <f t="shared" si="31"/>
        <v>0</v>
      </c>
    </row>
    <row r="84" spans="1:23" s="24" customFormat="1">
      <c r="A84" s="339"/>
      <c r="B84" s="340"/>
      <c r="C84" s="340"/>
      <c r="D84" s="341"/>
      <c r="E84" s="30" t="s">
        <v>113</v>
      </c>
      <c r="F84" s="30">
        <f>SUM(G84:W84)</f>
        <v>0</v>
      </c>
      <c r="G84" s="30">
        <f t="shared" si="31"/>
        <v>0</v>
      </c>
      <c r="H84" s="30">
        <f t="shared" si="31"/>
        <v>0</v>
      </c>
      <c r="I84" s="30">
        <f t="shared" si="31"/>
        <v>0</v>
      </c>
      <c r="J84" s="30">
        <f t="shared" si="31"/>
        <v>0</v>
      </c>
      <c r="K84" s="30">
        <f t="shared" si="31"/>
        <v>0</v>
      </c>
      <c r="L84" s="30">
        <f t="shared" si="31"/>
        <v>0</v>
      </c>
      <c r="M84" s="30">
        <f t="shared" si="31"/>
        <v>0</v>
      </c>
      <c r="N84" s="30">
        <f t="shared" si="31"/>
        <v>0</v>
      </c>
      <c r="O84" s="30">
        <f t="shared" si="31"/>
        <v>0</v>
      </c>
      <c r="P84" s="30">
        <f t="shared" si="31"/>
        <v>0</v>
      </c>
      <c r="Q84" s="30">
        <f t="shared" si="31"/>
        <v>0</v>
      </c>
      <c r="R84" s="30">
        <f t="shared" si="31"/>
        <v>0</v>
      </c>
      <c r="S84" s="30">
        <f t="shared" si="31"/>
        <v>0</v>
      </c>
      <c r="T84" s="30">
        <f t="shared" si="31"/>
        <v>0</v>
      </c>
      <c r="U84" s="30"/>
      <c r="V84" s="30"/>
      <c r="W84" s="30">
        <f t="shared" si="31"/>
        <v>0</v>
      </c>
    </row>
    <row r="85" spans="1:23" s="24" customFormat="1" ht="33" customHeight="1">
      <c r="A85" s="342"/>
      <c r="B85" s="343"/>
      <c r="C85" s="343"/>
      <c r="D85" s="344"/>
      <c r="E85" s="30" t="s">
        <v>114</v>
      </c>
      <c r="F85" s="238">
        <f>SUM(G85:W85)</f>
        <v>7.1550000000000002</v>
      </c>
      <c r="G85" s="30">
        <f t="shared" si="31"/>
        <v>0</v>
      </c>
      <c r="H85" s="30">
        <f t="shared" si="31"/>
        <v>0</v>
      </c>
      <c r="I85" s="238">
        <f t="shared" si="31"/>
        <v>0.65</v>
      </c>
      <c r="J85" s="238">
        <f t="shared" si="31"/>
        <v>0.90500000000000003</v>
      </c>
      <c r="K85" s="238">
        <f t="shared" si="31"/>
        <v>2.15</v>
      </c>
      <c r="L85" s="238">
        <f t="shared" si="31"/>
        <v>1.55</v>
      </c>
      <c r="M85" s="238">
        <f t="shared" si="31"/>
        <v>1.1000000000000001</v>
      </c>
      <c r="N85" s="238">
        <f t="shared" si="31"/>
        <v>0.8</v>
      </c>
      <c r="O85" s="30">
        <f t="shared" si="31"/>
        <v>0</v>
      </c>
      <c r="P85" s="30">
        <f t="shared" si="31"/>
        <v>0</v>
      </c>
      <c r="Q85" s="30">
        <f t="shared" si="31"/>
        <v>0</v>
      </c>
      <c r="R85" s="30">
        <f t="shared" si="31"/>
        <v>0</v>
      </c>
      <c r="S85" s="30">
        <f t="shared" si="31"/>
        <v>0</v>
      </c>
      <c r="T85" s="30">
        <f t="shared" si="31"/>
        <v>0</v>
      </c>
      <c r="U85" s="30"/>
      <c r="V85" s="30"/>
      <c r="W85" s="30">
        <f t="shared" si="31"/>
        <v>0</v>
      </c>
    </row>
  </sheetData>
  <mergeCells count="58">
    <mergeCell ref="B71:B75"/>
    <mergeCell ref="C71:C75"/>
    <mergeCell ref="D71:D75"/>
    <mergeCell ref="A65:D69"/>
    <mergeCell ref="A50:A54"/>
    <mergeCell ref="B50:B54"/>
    <mergeCell ref="C50:C54"/>
    <mergeCell ref="D50:D54"/>
    <mergeCell ref="A76:D80"/>
    <mergeCell ref="A81:D85"/>
    <mergeCell ref="A60:A64"/>
    <mergeCell ref="B60:B64"/>
    <mergeCell ref="B70:W70"/>
    <mergeCell ref="A71:A75"/>
    <mergeCell ref="A45:A49"/>
    <mergeCell ref="B45:B49"/>
    <mergeCell ref="C45:C49"/>
    <mergeCell ref="D45:D49"/>
    <mergeCell ref="C60:C64"/>
    <mergeCell ref="D60:D64"/>
    <mergeCell ref="A55:A59"/>
    <mergeCell ref="B55:B59"/>
    <mergeCell ref="C55:C59"/>
    <mergeCell ref="D55:D59"/>
    <mergeCell ref="A34:A38"/>
    <mergeCell ref="B34:B38"/>
    <mergeCell ref="C34:C38"/>
    <mergeCell ref="D34:D38"/>
    <mergeCell ref="A39:D43"/>
    <mergeCell ref="B44:W44"/>
    <mergeCell ref="A18:A22"/>
    <mergeCell ref="B18:B22"/>
    <mergeCell ref="C18:C22"/>
    <mergeCell ref="D18:D22"/>
    <mergeCell ref="A29:A33"/>
    <mergeCell ref="B29:B33"/>
    <mergeCell ref="C29:C33"/>
    <mergeCell ref="D29:D33"/>
    <mergeCell ref="A23:D27"/>
    <mergeCell ref="B28:W28"/>
    <mergeCell ref="B7:W7"/>
    <mergeCell ref="A8:A12"/>
    <mergeCell ref="B8:B12"/>
    <mergeCell ref="C8:C12"/>
    <mergeCell ref="D8:D12"/>
    <mergeCell ref="A13:A17"/>
    <mergeCell ref="B13:B17"/>
    <mergeCell ref="C13:C17"/>
    <mergeCell ref="D13:D17"/>
    <mergeCell ref="B6:W6"/>
    <mergeCell ref="A1:W1"/>
    <mergeCell ref="A2:W2"/>
    <mergeCell ref="A3:A4"/>
    <mergeCell ref="B3:B4"/>
    <mergeCell ref="C3:C4"/>
    <mergeCell ref="D3:D4"/>
    <mergeCell ref="E3:E4"/>
    <mergeCell ref="F3:W3"/>
  </mergeCells>
  <phoneticPr fontId="0" type="noConversion"/>
  <conditionalFormatting sqref="O29:W38 D39:D45 D50:D64 A39:C64 E39:W64 A70:W85 A1:W28">
    <cfRule type="cellIs" dxfId="15" priority="22" stopIfTrue="1" operator="equal">
      <formula>0</formula>
    </cfRule>
  </conditionalFormatting>
  <conditionalFormatting sqref="A29:N38">
    <cfRule type="cellIs" dxfId="14" priority="3" stopIfTrue="1" operator="equal">
      <formula>0</formula>
    </cfRule>
  </conditionalFormatting>
  <conditionalFormatting sqref="A65:W69">
    <cfRule type="cellIs" dxfId="13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firstPageNumber="178" fitToHeight="5" orientation="landscape" useFirstPageNumber="1" r:id="rId1"/>
  <headerFooter>
    <oddFooter>&amp;R&amp;"Times New Roman,обычный"&amp;P</oddFooter>
  </headerFooter>
  <rowBreaks count="1" manualBreakCount="1">
    <brk id="77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theme="5" tint="0.39997558519241921"/>
  </sheetPr>
  <dimension ref="A1:W70"/>
  <sheetViews>
    <sheetView view="pageBreakPreview" topLeftCell="A58" zoomScale="70" zoomScaleNormal="100" zoomScaleSheetLayoutView="70" workbookViewId="0">
      <selection activeCell="F66" sqref="F66:O66"/>
    </sheetView>
  </sheetViews>
  <sheetFormatPr defaultRowHeight="15.75"/>
  <cols>
    <col min="1" max="1" width="8.85546875" style="35" customWidth="1"/>
    <col min="2" max="2" width="34.5703125" style="36" customWidth="1"/>
    <col min="3" max="3" width="12.5703125" style="34" customWidth="1"/>
    <col min="4" max="4" width="19.5703125" style="37" customWidth="1"/>
    <col min="5" max="5" width="26.140625" style="22" customWidth="1"/>
    <col min="6" max="6" width="12" style="38" customWidth="1"/>
    <col min="7" max="23" width="11.5703125" style="38" customWidth="1"/>
    <col min="24" max="16384" width="9.140625" style="22"/>
  </cols>
  <sheetData>
    <row r="1" spans="1:23">
      <c r="A1" s="328" t="s">
        <v>145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32.25" customHeight="1">
      <c r="A2" s="329" t="s">
        <v>339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25.5" customHeight="1">
      <c r="A3" s="330" t="s">
        <v>0</v>
      </c>
      <c r="B3" s="331" t="s">
        <v>102</v>
      </c>
      <c r="C3" s="333" t="s">
        <v>103</v>
      </c>
      <c r="D3" s="331" t="s">
        <v>104</v>
      </c>
      <c r="E3" s="331" t="s">
        <v>105</v>
      </c>
      <c r="F3" s="334" t="s">
        <v>106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</row>
    <row r="4" spans="1:23" s="24" customFormat="1" ht="42" customHeight="1">
      <c r="A4" s="330"/>
      <c r="B4" s="332"/>
      <c r="C4" s="333"/>
      <c r="D4" s="332"/>
      <c r="E4" s="332"/>
      <c r="F4" s="62" t="s">
        <v>196</v>
      </c>
      <c r="G4" s="23">
        <v>2013</v>
      </c>
      <c r="H4" s="23">
        <v>2014</v>
      </c>
      <c r="I4" s="23">
        <v>2015</v>
      </c>
      <c r="J4" s="23">
        <v>2016</v>
      </c>
      <c r="K4" s="23">
        <v>2017</v>
      </c>
      <c r="L4" s="23">
        <v>2018</v>
      </c>
      <c r="M4" s="23">
        <v>2019</v>
      </c>
      <c r="N4" s="23">
        <v>2020</v>
      </c>
      <c r="O4" s="23">
        <v>2021</v>
      </c>
      <c r="P4" s="23">
        <v>2022</v>
      </c>
      <c r="Q4" s="23">
        <v>2023</v>
      </c>
      <c r="R4" s="23">
        <v>2024</v>
      </c>
      <c r="S4" s="23">
        <v>2025</v>
      </c>
      <c r="T4" s="23">
        <v>2026</v>
      </c>
      <c r="U4" s="23">
        <v>2027</v>
      </c>
      <c r="V4" s="23">
        <v>2028</v>
      </c>
      <c r="W4" s="23">
        <v>2029</v>
      </c>
    </row>
    <row r="5" spans="1:23" s="24" customFormat="1">
      <c r="A5" s="63" t="s">
        <v>107</v>
      </c>
      <c r="B5" s="57">
        <v>2</v>
      </c>
      <c r="C5" s="64">
        <v>3</v>
      </c>
      <c r="D5" s="57">
        <v>4</v>
      </c>
      <c r="E5" s="58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2">
        <v>11</v>
      </c>
      <c r="L5" s="62">
        <v>12</v>
      </c>
      <c r="M5" s="62">
        <v>13</v>
      </c>
      <c r="N5" s="62">
        <v>14</v>
      </c>
      <c r="O5" s="62">
        <v>15</v>
      </c>
      <c r="P5" s="62">
        <v>16</v>
      </c>
      <c r="Q5" s="62">
        <v>17</v>
      </c>
      <c r="R5" s="62">
        <v>18</v>
      </c>
      <c r="S5" s="62">
        <v>19</v>
      </c>
      <c r="T5" s="62">
        <v>20</v>
      </c>
      <c r="U5" s="62">
        <v>21</v>
      </c>
      <c r="V5" s="62">
        <v>22</v>
      </c>
      <c r="W5" s="62">
        <v>23</v>
      </c>
    </row>
    <row r="6" spans="1:23" ht="38.25" customHeight="1">
      <c r="A6" s="63"/>
      <c r="B6" s="325" t="s">
        <v>190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7"/>
    </row>
    <row r="7" spans="1:23" s="60" customFormat="1">
      <c r="A7" s="59"/>
      <c r="B7" s="348" t="s">
        <v>189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50"/>
    </row>
    <row r="8" spans="1:23" s="27" customFormat="1" ht="20.25" customHeight="1">
      <c r="A8" s="351" t="s">
        <v>109</v>
      </c>
      <c r="B8" s="354"/>
      <c r="C8" s="357"/>
      <c r="D8" s="300"/>
      <c r="E8" s="25" t="s">
        <v>110</v>
      </c>
      <c r="F8" s="26">
        <f>SUM(F9:F12)</f>
        <v>0</v>
      </c>
      <c r="G8" s="26">
        <f t="shared" ref="G8:W8" si="0">SUM(G9:G12)</f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 t="shared" si="0"/>
        <v>0</v>
      </c>
      <c r="R8" s="26">
        <f t="shared" si="0"/>
        <v>0</v>
      </c>
      <c r="S8" s="26">
        <f t="shared" si="0"/>
        <v>0</v>
      </c>
      <c r="T8" s="26"/>
      <c r="U8" s="26"/>
      <c r="V8" s="26">
        <f t="shared" si="0"/>
        <v>0</v>
      </c>
      <c r="W8" s="26">
        <f t="shared" si="0"/>
        <v>0</v>
      </c>
    </row>
    <row r="9" spans="1:23" ht="21.75" customHeight="1">
      <c r="A9" s="352"/>
      <c r="B9" s="355"/>
      <c r="C9" s="358"/>
      <c r="D9" s="301"/>
      <c r="E9" s="28" t="s">
        <v>111</v>
      </c>
      <c r="F9" s="31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</row>
    <row r="10" spans="1:23" ht="23.25" customHeight="1">
      <c r="A10" s="352"/>
      <c r="B10" s="355"/>
      <c r="C10" s="358"/>
      <c r="D10" s="301"/>
      <c r="E10" s="28" t="s">
        <v>112</v>
      </c>
      <c r="F10" s="31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3">
      <c r="A11" s="352"/>
      <c r="B11" s="355"/>
      <c r="C11" s="358"/>
      <c r="D11" s="301"/>
      <c r="E11" s="28" t="s">
        <v>113</v>
      </c>
      <c r="F11" s="189"/>
      <c r="G11" s="189"/>
      <c r="H11" s="18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34.5" customHeight="1">
      <c r="A12" s="353"/>
      <c r="B12" s="356"/>
      <c r="C12" s="359"/>
      <c r="D12" s="324"/>
      <c r="E12" s="28" t="s">
        <v>114</v>
      </c>
      <c r="F12" s="31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s="27" customFormat="1">
      <c r="A13" s="336" t="s">
        <v>155</v>
      </c>
      <c r="B13" s="337"/>
      <c r="C13" s="337"/>
      <c r="D13" s="338"/>
      <c r="E13" s="25" t="s">
        <v>110</v>
      </c>
      <c r="F13" s="26">
        <f>SUM(F14:F17)</f>
        <v>0</v>
      </c>
      <c r="G13" s="26">
        <f>SUM(G14:G17)</f>
        <v>0</v>
      </c>
      <c r="H13" s="26">
        <f t="shared" ref="H13:W13" si="1">SUM(H14:H17)</f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26">
        <f t="shared" si="1"/>
        <v>0</v>
      </c>
      <c r="Q13" s="26">
        <f t="shared" si="1"/>
        <v>0</v>
      </c>
      <c r="R13" s="26">
        <f t="shared" si="1"/>
        <v>0</v>
      </c>
      <c r="S13" s="26">
        <f t="shared" si="1"/>
        <v>0</v>
      </c>
      <c r="T13" s="26"/>
      <c r="U13" s="26"/>
      <c r="V13" s="26">
        <f t="shared" si="1"/>
        <v>0</v>
      </c>
      <c r="W13" s="26">
        <f t="shared" si="1"/>
        <v>0</v>
      </c>
    </row>
    <row r="14" spans="1:23" s="24" customFormat="1">
      <c r="A14" s="339"/>
      <c r="B14" s="340"/>
      <c r="C14" s="340"/>
      <c r="D14" s="341"/>
      <c r="E14" s="30" t="s">
        <v>111</v>
      </c>
      <c r="F14" s="31">
        <f>SUM(G14:W14)</f>
        <v>0</v>
      </c>
      <c r="G14" s="31">
        <f>G9</f>
        <v>0</v>
      </c>
      <c r="H14" s="31">
        <f t="shared" ref="H14:W14" si="2">H9</f>
        <v>0</v>
      </c>
      <c r="I14" s="31">
        <f t="shared" si="2"/>
        <v>0</v>
      </c>
      <c r="J14" s="31">
        <f t="shared" si="2"/>
        <v>0</v>
      </c>
      <c r="K14" s="31">
        <f t="shared" si="2"/>
        <v>0</v>
      </c>
      <c r="L14" s="31">
        <f t="shared" si="2"/>
        <v>0</v>
      </c>
      <c r="M14" s="31">
        <f t="shared" si="2"/>
        <v>0</v>
      </c>
      <c r="N14" s="31">
        <f t="shared" si="2"/>
        <v>0</v>
      </c>
      <c r="O14" s="31">
        <f t="shared" si="2"/>
        <v>0</v>
      </c>
      <c r="P14" s="31">
        <f t="shared" si="2"/>
        <v>0</v>
      </c>
      <c r="Q14" s="31">
        <f t="shared" si="2"/>
        <v>0</v>
      </c>
      <c r="R14" s="31">
        <f t="shared" si="2"/>
        <v>0</v>
      </c>
      <c r="S14" s="31">
        <f t="shared" si="2"/>
        <v>0</v>
      </c>
      <c r="T14" s="31"/>
      <c r="U14" s="31"/>
      <c r="V14" s="31">
        <f t="shared" si="2"/>
        <v>0</v>
      </c>
      <c r="W14" s="31">
        <f t="shared" si="2"/>
        <v>0</v>
      </c>
    </row>
    <row r="15" spans="1:23" s="24" customFormat="1">
      <c r="A15" s="339"/>
      <c r="B15" s="340"/>
      <c r="C15" s="340"/>
      <c r="D15" s="341"/>
      <c r="E15" s="30" t="s">
        <v>112</v>
      </c>
      <c r="F15" s="31">
        <f>SUM(G15:W15)</f>
        <v>0</v>
      </c>
      <c r="G15" s="31">
        <f t="shared" ref="G15:W17" si="3">G10</f>
        <v>0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31">
        <f t="shared" si="3"/>
        <v>0</v>
      </c>
      <c r="P15" s="31">
        <f t="shared" si="3"/>
        <v>0</v>
      </c>
      <c r="Q15" s="31">
        <f t="shared" si="3"/>
        <v>0</v>
      </c>
      <c r="R15" s="31">
        <f t="shared" si="3"/>
        <v>0</v>
      </c>
      <c r="S15" s="31">
        <f t="shared" si="3"/>
        <v>0</v>
      </c>
      <c r="T15" s="31"/>
      <c r="U15" s="31"/>
      <c r="V15" s="31">
        <f t="shared" si="3"/>
        <v>0</v>
      </c>
      <c r="W15" s="31">
        <f t="shared" si="3"/>
        <v>0</v>
      </c>
    </row>
    <row r="16" spans="1:23" s="24" customFormat="1">
      <c r="A16" s="339"/>
      <c r="B16" s="340"/>
      <c r="C16" s="340"/>
      <c r="D16" s="341"/>
      <c r="E16" s="30" t="s">
        <v>113</v>
      </c>
      <c r="F16" s="31">
        <f>SUM(G16:W16)</f>
        <v>0</v>
      </c>
      <c r="G16" s="31">
        <f t="shared" si="3"/>
        <v>0</v>
      </c>
      <c r="H16" s="31">
        <f t="shared" si="3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1"/>
      <c r="U16" s="31"/>
      <c r="V16" s="31">
        <f t="shared" si="3"/>
        <v>0</v>
      </c>
      <c r="W16" s="31">
        <f t="shared" si="3"/>
        <v>0</v>
      </c>
    </row>
    <row r="17" spans="1:23" s="24" customFormat="1" ht="31.5">
      <c r="A17" s="342"/>
      <c r="B17" s="343"/>
      <c r="C17" s="343"/>
      <c r="D17" s="344"/>
      <c r="E17" s="30" t="s">
        <v>114</v>
      </c>
      <c r="F17" s="31">
        <f>SUM(G17:W17)</f>
        <v>0</v>
      </c>
      <c r="G17" s="31">
        <f t="shared" si="3"/>
        <v>0</v>
      </c>
      <c r="H17" s="31">
        <f t="shared" si="3"/>
        <v>0</v>
      </c>
      <c r="I17" s="31">
        <f t="shared" si="3"/>
        <v>0</v>
      </c>
      <c r="J17" s="31">
        <f t="shared" si="3"/>
        <v>0</v>
      </c>
      <c r="K17" s="31">
        <f t="shared" si="3"/>
        <v>0</v>
      </c>
      <c r="L17" s="31">
        <f t="shared" si="3"/>
        <v>0</v>
      </c>
      <c r="M17" s="31">
        <f t="shared" si="3"/>
        <v>0</v>
      </c>
      <c r="N17" s="31">
        <f t="shared" si="3"/>
        <v>0</v>
      </c>
      <c r="O17" s="31">
        <f t="shared" si="3"/>
        <v>0</v>
      </c>
      <c r="P17" s="31">
        <f t="shared" si="3"/>
        <v>0</v>
      </c>
      <c r="Q17" s="31">
        <f t="shared" si="3"/>
        <v>0</v>
      </c>
      <c r="R17" s="31">
        <f t="shared" si="3"/>
        <v>0</v>
      </c>
      <c r="S17" s="31">
        <f t="shared" si="3"/>
        <v>0</v>
      </c>
      <c r="T17" s="31"/>
      <c r="U17" s="31"/>
      <c r="V17" s="31">
        <f t="shared" si="3"/>
        <v>0</v>
      </c>
      <c r="W17" s="31">
        <f t="shared" si="3"/>
        <v>0</v>
      </c>
    </row>
    <row r="18" spans="1:23" s="60" customFormat="1">
      <c r="A18" s="65"/>
      <c r="B18" s="345" t="s">
        <v>191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7"/>
    </row>
    <row r="19" spans="1:23" s="27" customFormat="1" ht="17.25" customHeight="1">
      <c r="A19" s="351" t="s">
        <v>118</v>
      </c>
      <c r="B19" s="360" t="s">
        <v>335</v>
      </c>
      <c r="C19" s="357">
        <v>2018</v>
      </c>
      <c r="D19" s="300" t="s">
        <v>210</v>
      </c>
      <c r="E19" s="25" t="s">
        <v>110</v>
      </c>
      <c r="F19" s="233">
        <f>SUM(F20:F23)</f>
        <v>15</v>
      </c>
      <c r="G19" s="111">
        <f>SUM(G20:G23)</f>
        <v>0</v>
      </c>
      <c r="H19" s="111">
        <f t="shared" ref="H19:W19" si="4">SUM(H20:H23)</f>
        <v>0</v>
      </c>
      <c r="I19" s="111">
        <f t="shared" si="4"/>
        <v>0</v>
      </c>
      <c r="J19" s="111">
        <f t="shared" si="4"/>
        <v>0</v>
      </c>
      <c r="K19" s="111">
        <f t="shared" si="4"/>
        <v>0</v>
      </c>
      <c r="L19" s="233">
        <f t="shared" si="4"/>
        <v>15</v>
      </c>
      <c r="M19" s="111">
        <f t="shared" si="4"/>
        <v>0</v>
      </c>
      <c r="N19" s="111">
        <f t="shared" si="4"/>
        <v>0</v>
      </c>
      <c r="O19" s="111">
        <f t="shared" si="4"/>
        <v>0</v>
      </c>
      <c r="P19" s="111">
        <f t="shared" si="4"/>
        <v>0</v>
      </c>
      <c r="Q19" s="111">
        <f t="shared" si="4"/>
        <v>0</v>
      </c>
      <c r="R19" s="111">
        <f t="shared" si="4"/>
        <v>0</v>
      </c>
      <c r="S19" s="111">
        <f t="shared" si="4"/>
        <v>0</v>
      </c>
      <c r="T19" s="111"/>
      <c r="U19" s="111"/>
      <c r="V19" s="111">
        <f t="shared" si="4"/>
        <v>0</v>
      </c>
      <c r="W19" s="111">
        <f t="shared" si="4"/>
        <v>0</v>
      </c>
    </row>
    <row r="20" spans="1:23" ht="23.25" customHeight="1">
      <c r="A20" s="352"/>
      <c r="B20" s="361"/>
      <c r="C20" s="358"/>
      <c r="D20" s="301"/>
      <c r="E20" s="28" t="s">
        <v>111</v>
      </c>
      <c r="F20" s="234">
        <f>SUM(G20:W20)</f>
        <v>0</v>
      </c>
      <c r="G20" s="29"/>
      <c r="H20" s="29"/>
      <c r="I20" s="29"/>
      <c r="J20" s="29"/>
      <c r="K20" s="29"/>
      <c r="L20" s="91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21" customHeight="1">
      <c r="A21" s="352"/>
      <c r="B21" s="361"/>
      <c r="C21" s="358"/>
      <c r="D21" s="301"/>
      <c r="E21" s="28" t="s">
        <v>112</v>
      </c>
      <c r="F21" s="234">
        <f>SUM(G21:W21)</f>
        <v>15</v>
      </c>
      <c r="G21" s="29"/>
      <c r="H21" s="29"/>
      <c r="I21" s="29"/>
      <c r="J21" s="29"/>
      <c r="K21" s="29"/>
      <c r="L21" s="91">
        <v>15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21" customHeight="1">
      <c r="A22" s="352"/>
      <c r="B22" s="361"/>
      <c r="C22" s="358"/>
      <c r="D22" s="301"/>
      <c r="E22" s="28" t="s">
        <v>113</v>
      </c>
      <c r="F22" s="235">
        <f>SUM(G22:AB22)</f>
        <v>0</v>
      </c>
      <c r="G22" s="189"/>
      <c r="H22" s="18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36" customHeight="1">
      <c r="A23" s="353"/>
      <c r="B23" s="362"/>
      <c r="C23" s="359"/>
      <c r="D23" s="324"/>
      <c r="E23" s="28" t="s">
        <v>114</v>
      </c>
      <c r="F23" s="234">
        <f>SUM(G23:W23)</f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27" customFormat="1">
      <c r="A24" s="336" t="s">
        <v>156</v>
      </c>
      <c r="B24" s="337"/>
      <c r="C24" s="337"/>
      <c r="D24" s="338"/>
      <c r="E24" s="25" t="s">
        <v>110</v>
      </c>
      <c r="F24" s="233">
        <f>SUM(F25:F28)</f>
        <v>15</v>
      </c>
      <c r="G24" s="26">
        <f>SUM(G25:G28)</f>
        <v>0</v>
      </c>
      <c r="H24" s="26">
        <f t="shared" ref="H24:W24" si="5">SUM(H25:H28)</f>
        <v>0</v>
      </c>
      <c r="I24" s="26">
        <f t="shared" si="5"/>
        <v>0</v>
      </c>
      <c r="J24" s="26">
        <f t="shared" si="5"/>
        <v>0</v>
      </c>
      <c r="K24" s="26">
        <f t="shared" si="5"/>
        <v>0</v>
      </c>
      <c r="L24" s="237">
        <f t="shared" si="5"/>
        <v>15</v>
      </c>
      <c r="M24" s="26">
        <f t="shared" si="5"/>
        <v>0</v>
      </c>
      <c r="N24" s="26">
        <f t="shared" si="5"/>
        <v>0</v>
      </c>
      <c r="O24" s="26">
        <f t="shared" si="5"/>
        <v>0</v>
      </c>
      <c r="P24" s="26">
        <f t="shared" si="5"/>
        <v>0</v>
      </c>
      <c r="Q24" s="26">
        <f t="shared" si="5"/>
        <v>0</v>
      </c>
      <c r="R24" s="26">
        <f t="shared" si="5"/>
        <v>0</v>
      </c>
      <c r="S24" s="26">
        <f t="shared" si="5"/>
        <v>0</v>
      </c>
      <c r="T24" s="26"/>
      <c r="U24" s="26"/>
      <c r="V24" s="26">
        <f t="shared" si="5"/>
        <v>0</v>
      </c>
      <c r="W24" s="26">
        <f t="shared" si="5"/>
        <v>0</v>
      </c>
    </row>
    <row r="25" spans="1:23" s="24" customFormat="1">
      <c r="A25" s="339"/>
      <c r="B25" s="340"/>
      <c r="C25" s="340"/>
      <c r="D25" s="341"/>
      <c r="E25" s="30" t="s">
        <v>111</v>
      </c>
      <c r="F25" s="31">
        <f>SUM(G25:W25)</f>
        <v>0</v>
      </c>
      <c r="G25" s="31">
        <f>G20</f>
        <v>0</v>
      </c>
      <c r="H25" s="31">
        <f t="shared" ref="H25:W25" si="6">H20</f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si="6"/>
        <v>0</v>
      </c>
      <c r="O25" s="31">
        <f t="shared" si="6"/>
        <v>0</v>
      </c>
      <c r="P25" s="31">
        <f t="shared" si="6"/>
        <v>0</v>
      </c>
      <c r="Q25" s="31">
        <f t="shared" si="6"/>
        <v>0</v>
      </c>
      <c r="R25" s="31">
        <f t="shared" si="6"/>
        <v>0</v>
      </c>
      <c r="S25" s="31">
        <f t="shared" si="6"/>
        <v>0</v>
      </c>
      <c r="T25" s="31"/>
      <c r="U25" s="31"/>
      <c r="V25" s="31">
        <f t="shared" si="6"/>
        <v>0</v>
      </c>
      <c r="W25" s="31">
        <f t="shared" si="6"/>
        <v>0</v>
      </c>
    </row>
    <row r="26" spans="1:23" s="24" customFormat="1">
      <c r="A26" s="339"/>
      <c r="B26" s="340"/>
      <c r="C26" s="340"/>
      <c r="D26" s="341"/>
      <c r="E26" s="30" t="s">
        <v>112</v>
      </c>
      <c r="F26" s="238">
        <f>SUM(G26:W26)</f>
        <v>15</v>
      </c>
      <c r="G26" s="31">
        <f t="shared" ref="G26:W28" si="7">G21</f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238">
        <f t="shared" si="7"/>
        <v>15</v>
      </c>
      <c r="M26" s="31">
        <f t="shared" si="7"/>
        <v>0</v>
      </c>
      <c r="N26" s="31">
        <f t="shared" si="7"/>
        <v>0</v>
      </c>
      <c r="O26" s="31">
        <f t="shared" si="7"/>
        <v>0</v>
      </c>
      <c r="P26" s="31">
        <f t="shared" si="7"/>
        <v>0</v>
      </c>
      <c r="Q26" s="31">
        <f t="shared" si="7"/>
        <v>0</v>
      </c>
      <c r="R26" s="31">
        <f t="shared" si="7"/>
        <v>0</v>
      </c>
      <c r="S26" s="31">
        <f t="shared" si="7"/>
        <v>0</v>
      </c>
      <c r="T26" s="31"/>
      <c r="U26" s="31"/>
      <c r="V26" s="31">
        <f t="shared" si="7"/>
        <v>0</v>
      </c>
      <c r="W26" s="31">
        <f t="shared" si="7"/>
        <v>0</v>
      </c>
    </row>
    <row r="27" spans="1:23" s="24" customFormat="1">
      <c r="A27" s="339"/>
      <c r="B27" s="340"/>
      <c r="C27" s="340"/>
      <c r="D27" s="341"/>
      <c r="E27" s="30" t="s">
        <v>113</v>
      </c>
      <c r="F27" s="31">
        <f>SUM(G27:W27)</f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7"/>
        <v>0</v>
      </c>
      <c r="P27" s="31">
        <f t="shared" si="7"/>
        <v>0</v>
      </c>
      <c r="Q27" s="31">
        <f t="shared" si="7"/>
        <v>0</v>
      </c>
      <c r="R27" s="31">
        <f t="shared" si="7"/>
        <v>0</v>
      </c>
      <c r="S27" s="31">
        <f t="shared" si="7"/>
        <v>0</v>
      </c>
      <c r="T27" s="31"/>
      <c r="U27" s="31"/>
      <c r="V27" s="31">
        <f t="shared" si="7"/>
        <v>0</v>
      </c>
      <c r="W27" s="31">
        <f t="shared" si="7"/>
        <v>0</v>
      </c>
    </row>
    <row r="28" spans="1:23" s="24" customFormat="1" ht="31.5">
      <c r="A28" s="342"/>
      <c r="B28" s="343"/>
      <c r="C28" s="343"/>
      <c r="D28" s="344"/>
      <c r="E28" s="30" t="s">
        <v>114</v>
      </c>
      <c r="F28" s="31">
        <f>SUM(G28:W28)</f>
        <v>0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si="7"/>
        <v>0</v>
      </c>
      <c r="O28" s="31">
        <f t="shared" si="7"/>
        <v>0</v>
      </c>
      <c r="P28" s="31">
        <f t="shared" si="7"/>
        <v>0</v>
      </c>
      <c r="Q28" s="31">
        <f t="shared" si="7"/>
        <v>0</v>
      </c>
      <c r="R28" s="31">
        <f t="shared" si="7"/>
        <v>0</v>
      </c>
      <c r="S28" s="31">
        <f t="shared" si="7"/>
        <v>0</v>
      </c>
      <c r="T28" s="31"/>
      <c r="U28" s="31"/>
      <c r="V28" s="31">
        <f t="shared" si="7"/>
        <v>0</v>
      </c>
      <c r="W28" s="31">
        <f t="shared" si="7"/>
        <v>0</v>
      </c>
    </row>
    <row r="29" spans="1:23" s="60" customFormat="1" ht="30" customHeight="1">
      <c r="A29" s="65"/>
      <c r="B29" s="345" t="s">
        <v>192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7"/>
    </row>
    <row r="30" spans="1:23" s="27" customFormat="1" ht="15.75" customHeight="1">
      <c r="A30" s="367" t="s">
        <v>120</v>
      </c>
      <c r="B30" s="370" t="s">
        <v>197</v>
      </c>
      <c r="C30" s="373" t="s">
        <v>333</v>
      </c>
      <c r="D30" s="351" t="s">
        <v>87</v>
      </c>
      <c r="E30" s="25" t="s">
        <v>110</v>
      </c>
      <c r="F30" s="111">
        <f>SUM(F31:F34)</f>
        <v>0</v>
      </c>
      <c r="G30" s="111">
        <f>SUM(G31:G34)</f>
        <v>0</v>
      </c>
      <c r="H30" s="111">
        <f>SUM(H31:H34)</f>
        <v>0</v>
      </c>
      <c r="I30" s="111">
        <f t="shared" ref="I30:W30" si="8">SUM(I31:I34)</f>
        <v>0</v>
      </c>
      <c r="J30" s="111">
        <f t="shared" si="8"/>
        <v>0</v>
      </c>
      <c r="K30" s="111">
        <f t="shared" si="8"/>
        <v>0</v>
      </c>
      <c r="L30" s="111">
        <f t="shared" si="8"/>
        <v>0</v>
      </c>
      <c r="M30" s="111">
        <f t="shared" si="8"/>
        <v>0</v>
      </c>
      <c r="N30" s="111">
        <f t="shared" si="8"/>
        <v>0</v>
      </c>
      <c r="O30" s="111">
        <f t="shared" si="8"/>
        <v>0</v>
      </c>
      <c r="P30" s="111">
        <f t="shared" si="8"/>
        <v>0</v>
      </c>
      <c r="Q30" s="111">
        <f t="shared" si="8"/>
        <v>0</v>
      </c>
      <c r="R30" s="111">
        <f t="shared" si="8"/>
        <v>0</v>
      </c>
      <c r="S30" s="111">
        <f t="shared" si="8"/>
        <v>0</v>
      </c>
      <c r="T30" s="111"/>
      <c r="U30" s="111"/>
      <c r="V30" s="111">
        <f t="shared" si="8"/>
        <v>0</v>
      </c>
      <c r="W30" s="111">
        <f t="shared" si="8"/>
        <v>0</v>
      </c>
    </row>
    <row r="31" spans="1:23" ht="21" customHeight="1">
      <c r="A31" s="368"/>
      <c r="B31" s="371"/>
      <c r="C31" s="374"/>
      <c r="D31" s="352"/>
      <c r="E31" s="28" t="s">
        <v>111</v>
      </c>
      <c r="F31" s="110">
        <f>SUM(G31:W31)</f>
        <v>0</v>
      </c>
      <c r="G31" s="110">
        <f>G36</f>
        <v>0</v>
      </c>
      <c r="H31" s="110">
        <f t="shared" ref="H31:W31" si="9">H36</f>
        <v>0</v>
      </c>
      <c r="I31" s="110">
        <f t="shared" si="9"/>
        <v>0</v>
      </c>
      <c r="J31" s="110">
        <f t="shared" si="9"/>
        <v>0</v>
      </c>
      <c r="K31" s="110">
        <f t="shared" si="9"/>
        <v>0</v>
      </c>
      <c r="L31" s="110">
        <f t="shared" si="9"/>
        <v>0</v>
      </c>
      <c r="M31" s="110">
        <f t="shared" si="9"/>
        <v>0</v>
      </c>
      <c r="N31" s="110">
        <f t="shared" si="9"/>
        <v>0</v>
      </c>
      <c r="O31" s="110">
        <f t="shared" si="9"/>
        <v>0</v>
      </c>
      <c r="P31" s="110">
        <f t="shared" si="9"/>
        <v>0</v>
      </c>
      <c r="Q31" s="110">
        <f t="shared" si="9"/>
        <v>0</v>
      </c>
      <c r="R31" s="110">
        <f t="shared" si="9"/>
        <v>0</v>
      </c>
      <c r="S31" s="110">
        <f t="shared" si="9"/>
        <v>0</v>
      </c>
      <c r="T31" s="110"/>
      <c r="U31" s="110"/>
      <c r="V31" s="110">
        <f t="shared" si="9"/>
        <v>0</v>
      </c>
      <c r="W31" s="110">
        <f t="shared" si="9"/>
        <v>0</v>
      </c>
    </row>
    <row r="32" spans="1:23" ht="19.5" customHeight="1">
      <c r="A32" s="368"/>
      <c r="B32" s="371"/>
      <c r="C32" s="374"/>
      <c r="D32" s="352"/>
      <c r="E32" s="28" t="s">
        <v>112</v>
      </c>
      <c r="F32" s="110">
        <f>SUM(G32:W32)</f>
        <v>0</v>
      </c>
      <c r="G32" s="110">
        <f t="shared" ref="G32:W34" si="10">G37</f>
        <v>0</v>
      </c>
      <c r="H32" s="110">
        <f t="shared" si="10"/>
        <v>0</v>
      </c>
      <c r="I32" s="110">
        <f t="shared" si="10"/>
        <v>0</v>
      </c>
      <c r="J32" s="110">
        <f t="shared" si="10"/>
        <v>0</v>
      </c>
      <c r="K32" s="110">
        <f t="shared" si="10"/>
        <v>0</v>
      </c>
      <c r="L32" s="110">
        <f t="shared" si="10"/>
        <v>0</v>
      </c>
      <c r="M32" s="110">
        <f t="shared" si="10"/>
        <v>0</v>
      </c>
      <c r="N32" s="110">
        <f t="shared" si="10"/>
        <v>0</v>
      </c>
      <c r="O32" s="110">
        <f t="shared" si="10"/>
        <v>0</v>
      </c>
      <c r="P32" s="110">
        <f t="shared" si="10"/>
        <v>0</v>
      </c>
      <c r="Q32" s="110">
        <f t="shared" si="10"/>
        <v>0</v>
      </c>
      <c r="R32" s="110">
        <f t="shared" si="10"/>
        <v>0</v>
      </c>
      <c r="S32" s="110">
        <f t="shared" si="10"/>
        <v>0</v>
      </c>
      <c r="T32" s="110"/>
      <c r="U32" s="110"/>
      <c r="V32" s="110">
        <f t="shared" si="10"/>
        <v>0</v>
      </c>
      <c r="W32" s="110">
        <f t="shared" si="10"/>
        <v>0</v>
      </c>
    </row>
    <row r="33" spans="1:23" ht="20.25" customHeight="1">
      <c r="A33" s="368"/>
      <c r="B33" s="371"/>
      <c r="C33" s="374"/>
      <c r="D33" s="352"/>
      <c r="E33" s="28" t="s">
        <v>113</v>
      </c>
      <c r="F33" s="110">
        <f>SUM(G33:W33)</f>
        <v>0</v>
      </c>
      <c r="G33" s="110">
        <f t="shared" si="10"/>
        <v>0</v>
      </c>
      <c r="H33" s="110">
        <f t="shared" si="10"/>
        <v>0</v>
      </c>
      <c r="I33" s="110">
        <f t="shared" si="10"/>
        <v>0</v>
      </c>
      <c r="J33" s="110">
        <f t="shared" si="10"/>
        <v>0</v>
      </c>
      <c r="K33" s="110">
        <f t="shared" si="10"/>
        <v>0</v>
      </c>
      <c r="L33" s="110">
        <f t="shared" si="10"/>
        <v>0</v>
      </c>
      <c r="M33" s="110">
        <f t="shared" si="10"/>
        <v>0</v>
      </c>
      <c r="N33" s="110">
        <f t="shared" si="10"/>
        <v>0</v>
      </c>
      <c r="O33" s="110">
        <f t="shared" si="10"/>
        <v>0</v>
      </c>
      <c r="P33" s="110">
        <f t="shared" si="10"/>
        <v>0</v>
      </c>
      <c r="Q33" s="110">
        <f t="shared" si="10"/>
        <v>0</v>
      </c>
      <c r="R33" s="110">
        <f t="shared" si="10"/>
        <v>0</v>
      </c>
      <c r="S33" s="110">
        <f t="shared" si="10"/>
        <v>0</v>
      </c>
      <c r="T33" s="110"/>
      <c r="U33" s="110"/>
      <c r="V33" s="110">
        <f t="shared" si="10"/>
        <v>0</v>
      </c>
      <c r="W33" s="110">
        <f t="shared" si="10"/>
        <v>0</v>
      </c>
    </row>
    <row r="34" spans="1:23" ht="42" customHeight="1">
      <c r="A34" s="369"/>
      <c r="B34" s="372"/>
      <c r="C34" s="375"/>
      <c r="D34" s="353"/>
      <c r="E34" s="28" t="s">
        <v>114</v>
      </c>
      <c r="F34" s="110">
        <f>SUM(G34:W34)</f>
        <v>0</v>
      </c>
      <c r="G34" s="110">
        <f t="shared" si="10"/>
        <v>0</v>
      </c>
      <c r="H34" s="110">
        <f t="shared" si="10"/>
        <v>0</v>
      </c>
      <c r="I34" s="110">
        <f t="shared" si="10"/>
        <v>0</v>
      </c>
      <c r="J34" s="110">
        <f t="shared" si="10"/>
        <v>0</v>
      </c>
      <c r="K34" s="110">
        <f t="shared" si="10"/>
        <v>0</v>
      </c>
      <c r="L34" s="110">
        <f t="shared" si="10"/>
        <v>0</v>
      </c>
      <c r="M34" s="110">
        <f t="shared" si="10"/>
        <v>0</v>
      </c>
      <c r="N34" s="110">
        <f t="shared" si="10"/>
        <v>0</v>
      </c>
      <c r="O34" s="110">
        <f t="shared" si="10"/>
        <v>0</v>
      </c>
      <c r="P34" s="110">
        <f t="shared" si="10"/>
        <v>0</v>
      </c>
      <c r="Q34" s="110">
        <f t="shared" si="10"/>
        <v>0</v>
      </c>
      <c r="R34" s="110">
        <f t="shared" si="10"/>
        <v>0</v>
      </c>
      <c r="S34" s="110">
        <f t="shared" si="10"/>
        <v>0</v>
      </c>
      <c r="T34" s="110"/>
      <c r="U34" s="110"/>
      <c r="V34" s="110">
        <f t="shared" si="10"/>
        <v>0</v>
      </c>
      <c r="W34" s="110">
        <f t="shared" si="10"/>
        <v>0</v>
      </c>
    </row>
    <row r="35" spans="1:23" ht="21" customHeight="1">
      <c r="A35" s="364" t="s">
        <v>121</v>
      </c>
      <c r="B35" s="354"/>
      <c r="C35" s="357"/>
      <c r="D35" s="300"/>
      <c r="E35" s="25" t="s">
        <v>110</v>
      </c>
      <c r="F35" s="111">
        <f t="shared" ref="F35:W35" si="11">SUM(F36:F39)</f>
        <v>0</v>
      </c>
      <c r="G35" s="111">
        <f t="shared" si="11"/>
        <v>0</v>
      </c>
      <c r="H35" s="111">
        <f t="shared" si="11"/>
        <v>0</v>
      </c>
      <c r="I35" s="111">
        <f t="shared" si="11"/>
        <v>0</v>
      </c>
      <c r="J35" s="111">
        <f t="shared" si="11"/>
        <v>0</v>
      </c>
      <c r="K35" s="111">
        <f t="shared" si="11"/>
        <v>0</v>
      </c>
      <c r="L35" s="111">
        <f t="shared" si="11"/>
        <v>0</v>
      </c>
      <c r="M35" s="111">
        <f t="shared" si="11"/>
        <v>0</v>
      </c>
      <c r="N35" s="111">
        <f t="shared" si="11"/>
        <v>0</v>
      </c>
      <c r="O35" s="111">
        <f t="shared" si="11"/>
        <v>0</v>
      </c>
      <c r="P35" s="111">
        <f t="shared" si="11"/>
        <v>0</v>
      </c>
      <c r="Q35" s="111">
        <f t="shared" si="11"/>
        <v>0</v>
      </c>
      <c r="R35" s="111">
        <f t="shared" si="11"/>
        <v>0</v>
      </c>
      <c r="S35" s="111">
        <f t="shared" si="11"/>
        <v>0</v>
      </c>
      <c r="T35" s="111"/>
      <c r="U35" s="111"/>
      <c r="V35" s="111">
        <f t="shared" si="11"/>
        <v>0</v>
      </c>
      <c r="W35" s="111">
        <f t="shared" si="11"/>
        <v>0</v>
      </c>
    </row>
    <row r="36" spans="1:23" ht="21.75" customHeight="1">
      <c r="A36" s="365"/>
      <c r="B36" s="355"/>
      <c r="C36" s="358"/>
      <c r="D36" s="301"/>
      <c r="E36" s="28" t="s">
        <v>111</v>
      </c>
      <c r="F36" s="110">
        <f>SUM(G36:W36)</f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ht="19.5" customHeight="1">
      <c r="A37" s="365"/>
      <c r="B37" s="355"/>
      <c r="C37" s="358"/>
      <c r="D37" s="301"/>
      <c r="E37" s="28" t="s">
        <v>112</v>
      </c>
      <c r="F37" s="110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ht="24" customHeight="1">
      <c r="A38" s="365"/>
      <c r="B38" s="355"/>
      <c r="C38" s="358"/>
      <c r="D38" s="301"/>
      <c r="E38" s="28" t="s">
        <v>338</v>
      </c>
      <c r="F38" s="110">
        <f>SUM(G38:W38)</f>
        <v>0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3" ht="30" customHeight="1">
      <c r="A39" s="366"/>
      <c r="B39" s="356"/>
      <c r="C39" s="359"/>
      <c r="D39" s="324"/>
      <c r="E39" s="28" t="s">
        <v>114</v>
      </c>
      <c r="F39" s="189">
        <f>SUM(G39:AB39)</f>
        <v>0</v>
      </c>
      <c r="G39" s="189"/>
      <c r="H39" s="189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s="27" customFormat="1" ht="15.75" customHeight="1">
      <c r="A40" s="376" t="s">
        <v>123</v>
      </c>
      <c r="B40" s="370" t="s">
        <v>198</v>
      </c>
      <c r="C40" s="373" t="s">
        <v>333</v>
      </c>
      <c r="D40" s="351" t="s">
        <v>87</v>
      </c>
      <c r="E40" s="25" t="s">
        <v>110</v>
      </c>
      <c r="F40" s="233">
        <f>SUM(F41:F44)</f>
        <v>7.5</v>
      </c>
      <c r="G40" s="111">
        <f t="shared" ref="G40:W40" si="12">SUM(G41:G44)</f>
        <v>0</v>
      </c>
      <c r="H40" s="111">
        <f t="shared" si="12"/>
        <v>0</v>
      </c>
      <c r="I40" s="111">
        <f t="shared" si="12"/>
        <v>0</v>
      </c>
      <c r="J40" s="111">
        <f t="shared" si="12"/>
        <v>0</v>
      </c>
      <c r="K40" s="233">
        <f t="shared" si="12"/>
        <v>1.5</v>
      </c>
      <c r="L40" s="233">
        <f t="shared" si="12"/>
        <v>1.5</v>
      </c>
      <c r="M40" s="233">
        <f t="shared" si="12"/>
        <v>1.5</v>
      </c>
      <c r="N40" s="233">
        <f t="shared" si="12"/>
        <v>1.5</v>
      </c>
      <c r="O40" s="233">
        <f t="shared" si="12"/>
        <v>1.5</v>
      </c>
      <c r="P40" s="111">
        <f t="shared" si="12"/>
        <v>0</v>
      </c>
      <c r="Q40" s="111">
        <f t="shared" si="12"/>
        <v>0</v>
      </c>
      <c r="R40" s="111">
        <f t="shared" si="12"/>
        <v>0</v>
      </c>
      <c r="S40" s="111">
        <f t="shared" si="12"/>
        <v>0</v>
      </c>
      <c r="T40" s="111"/>
      <c r="U40" s="111"/>
      <c r="V40" s="111">
        <f t="shared" si="12"/>
        <v>0</v>
      </c>
      <c r="W40" s="111">
        <f t="shared" si="12"/>
        <v>0</v>
      </c>
    </row>
    <row r="41" spans="1:23" ht="15.75" customHeight="1">
      <c r="A41" s="377"/>
      <c r="B41" s="371"/>
      <c r="C41" s="374"/>
      <c r="D41" s="352"/>
      <c r="E41" s="28" t="s">
        <v>111</v>
      </c>
      <c r="F41" s="110">
        <f>SUM(G41:W41)</f>
        <v>0</v>
      </c>
      <c r="G41" s="110">
        <f>G46</f>
        <v>0</v>
      </c>
      <c r="H41" s="110">
        <f t="shared" ref="H41:W41" si="13">H46</f>
        <v>0</v>
      </c>
      <c r="I41" s="110">
        <f t="shared" si="13"/>
        <v>0</v>
      </c>
      <c r="J41" s="110">
        <f t="shared" si="13"/>
        <v>0</v>
      </c>
      <c r="K41" s="110">
        <f t="shared" si="13"/>
        <v>0</v>
      </c>
      <c r="L41" s="110">
        <f t="shared" si="13"/>
        <v>0</v>
      </c>
      <c r="M41" s="110">
        <f t="shared" si="13"/>
        <v>0</v>
      </c>
      <c r="N41" s="110">
        <f t="shared" si="13"/>
        <v>0</v>
      </c>
      <c r="O41" s="110">
        <f t="shared" si="13"/>
        <v>0</v>
      </c>
      <c r="P41" s="110">
        <f t="shared" si="13"/>
        <v>0</v>
      </c>
      <c r="Q41" s="110">
        <f t="shared" si="13"/>
        <v>0</v>
      </c>
      <c r="R41" s="110">
        <f t="shared" si="13"/>
        <v>0</v>
      </c>
      <c r="S41" s="110">
        <f t="shared" si="13"/>
        <v>0</v>
      </c>
      <c r="T41" s="110"/>
      <c r="U41" s="110"/>
      <c r="V41" s="110">
        <f t="shared" si="13"/>
        <v>0</v>
      </c>
      <c r="W41" s="110">
        <f t="shared" si="13"/>
        <v>0</v>
      </c>
    </row>
    <row r="42" spans="1:23" ht="15.75" customHeight="1">
      <c r="A42" s="377"/>
      <c r="B42" s="371"/>
      <c r="C42" s="374"/>
      <c r="D42" s="352"/>
      <c r="E42" s="28" t="s">
        <v>112</v>
      </c>
      <c r="F42" s="234">
        <f>SUM(G42:W42)</f>
        <v>7.5</v>
      </c>
      <c r="G42" s="110">
        <f t="shared" ref="G42:W44" si="14">G47</f>
        <v>0</v>
      </c>
      <c r="H42" s="110">
        <f t="shared" si="14"/>
        <v>0</v>
      </c>
      <c r="I42" s="110">
        <f t="shared" si="14"/>
        <v>0</v>
      </c>
      <c r="J42" s="110">
        <f t="shared" si="14"/>
        <v>0</v>
      </c>
      <c r="K42" s="234">
        <f t="shared" si="14"/>
        <v>1.5</v>
      </c>
      <c r="L42" s="234">
        <f t="shared" si="14"/>
        <v>1.5</v>
      </c>
      <c r="M42" s="234">
        <f t="shared" si="14"/>
        <v>1.5</v>
      </c>
      <c r="N42" s="234">
        <f t="shared" si="14"/>
        <v>1.5</v>
      </c>
      <c r="O42" s="234">
        <f t="shared" si="14"/>
        <v>1.5</v>
      </c>
      <c r="P42" s="110">
        <f t="shared" si="14"/>
        <v>0</v>
      </c>
      <c r="Q42" s="110">
        <f t="shared" si="14"/>
        <v>0</v>
      </c>
      <c r="R42" s="110">
        <f t="shared" si="14"/>
        <v>0</v>
      </c>
      <c r="S42" s="110">
        <f t="shared" si="14"/>
        <v>0</v>
      </c>
      <c r="T42" s="110"/>
      <c r="U42" s="110"/>
      <c r="V42" s="110">
        <f t="shared" si="14"/>
        <v>0</v>
      </c>
      <c r="W42" s="110">
        <f t="shared" si="14"/>
        <v>0</v>
      </c>
    </row>
    <row r="43" spans="1:23" ht="15.75" customHeight="1">
      <c r="A43" s="377"/>
      <c r="B43" s="371"/>
      <c r="C43" s="374"/>
      <c r="D43" s="352"/>
      <c r="E43" s="28" t="s">
        <v>113</v>
      </c>
      <c r="F43" s="110">
        <f>SUM(G43:W43)</f>
        <v>0</v>
      </c>
      <c r="G43" s="110">
        <f t="shared" si="14"/>
        <v>0</v>
      </c>
      <c r="H43" s="110">
        <f t="shared" si="14"/>
        <v>0</v>
      </c>
      <c r="I43" s="110">
        <f t="shared" si="14"/>
        <v>0</v>
      </c>
      <c r="J43" s="110">
        <f t="shared" si="14"/>
        <v>0</v>
      </c>
      <c r="K43" s="110">
        <f t="shared" si="14"/>
        <v>0</v>
      </c>
      <c r="L43" s="110">
        <f t="shared" si="14"/>
        <v>0</v>
      </c>
      <c r="M43" s="110">
        <f t="shared" si="14"/>
        <v>0</v>
      </c>
      <c r="N43" s="110">
        <f t="shared" si="14"/>
        <v>0</v>
      </c>
      <c r="O43" s="110">
        <f t="shared" si="14"/>
        <v>0</v>
      </c>
      <c r="P43" s="110">
        <f t="shared" si="14"/>
        <v>0</v>
      </c>
      <c r="Q43" s="110">
        <f t="shared" si="14"/>
        <v>0</v>
      </c>
      <c r="R43" s="110">
        <f t="shared" si="14"/>
        <v>0</v>
      </c>
      <c r="S43" s="110">
        <f t="shared" si="14"/>
        <v>0</v>
      </c>
      <c r="T43" s="110"/>
      <c r="U43" s="110"/>
      <c r="V43" s="110">
        <f t="shared" si="14"/>
        <v>0</v>
      </c>
      <c r="W43" s="110">
        <f t="shared" si="14"/>
        <v>0</v>
      </c>
    </row>
    <row r="44" spans="1:23" ht="35.25" customHeight="1">
      <c r="A44" s="378"/>
      <c r="B44" s="372"/>
      <c r="C44" s="375"/>
      <c r="D44" s="353"/>
      <c r="E44" s="28" t="s">
        <v>114</v>
      </c>
      <c r="F44" s="110">
        <f>SUM(G44:W44)</f>
        <v>0</v>
      </c>
      <c r="G44" s="110">
        <f t="shared" si="14"/>
        <v>0</v>
      </c>
      <c r="H44" s="110">
        <f t="shared" si="14"/>
        <v>0</v>
      </c>
      <c r="I44" s="110">
        <f t="shared" si="14"/>
        <v>0</v>
      </c>
      <c r="J44" s="110">
        <f t="shared" si="14"/>
        <v>0</v>
      </c>
      <c r="K44" s="110">
        <f t="shared" si="14"/>
        <v>0</v>
      </c>
      <c r="L44" s="110">
        <f t="shared" si="14"/>
        <v>0</v>
      </c>
      <c r="M44" s="110">
        <f t="shared" si="14"/>
        <v>0</v>
      </c>
      <c r="N44" s="110">
        <f t="shared" si="14"/>
        <v>0</v>
      </c>
      <c r="O44" s="110">
        <f t="shared" si="14"/>
        <v>0</v>
      </c>
      <c r="P44" s="110">
        <f t="shared" si="14"/>
        <v>0</v>
      </c>
      <c r="Q44" s="110">
        <f t="shared" si="14"/>
        <v>0</v>
      </c>
      <c r="R44" s="110">
        <f t="shared" si="14"/>
        <v>0</v>
      </c>
      <c r="S44" s="110">
        <f t="shared" si="14"/>
        <v>0</v>
      </c>
      <c r="T44" s="110"/>
      <c r="U44" s="110"/>
      <c r="V44" s="110">
        <f t="shared" si="14"/>
        <v>0</v>
      </c>
      <c r="W44" s="110">
        <f t="shared" si="14"/>
        <v>0</v>
      </c>
    </row>
    <row r="45" spans="1:23" s="27" customFormat="1" ht="27" customHeight="1">
      <c r="A45" s="364" t="s">
        <v>124</v>
      </c>
      <c r="B45" s="354" t="s">
        <v>336</v>
      </c>
      <c r="C45" s="357" t="s">
        <v>337</v>
      </c>
      <c r="D45" s="300" t="s">
        <v>210</v>
      </c>
      <c r="E45" s="25" t="s">
        <v>110</v>
      </c>
      <c r="F45" s="233">
        <f>SUM(F46:F49)</f>
        <v>7.5</v>
      </c>
      <c r="G45" s="231">
        <f t="shared" ref="G45:W45" si="15">SUM(G46:G49)</f>
        <v>0</v>
      </c>
      <c r="H45" s="231">
        <f t="shared" si="15"/>
        <v>0</v>
      </c>
      <c r="I45" s="231">
        <f t="shared" si="15"/>
        <v>0</v>
      </c>
      <c r="J45" s="231">
        <f t="shared" si="15"/>
        <v>0</v>
      </c>
      <c r="K45" s="233">
        <f t="shared" si="15"/>
        <v>1.5</v>
      </c>
      <c r="L45" s="233">
        <f t="shared" si="15"/>
        <v>1.5</v>
      </c>
      <c r="M45" s="233">
        <f t="shared" si="15"/>
        <v>1.5</v>
      </c>
      <c r="N45" s="233">
        <f t="shared" si="15"/>
        <v>1.5</v>
      </c>
      <c r="O45" s="233">
        <f t="shared" si="15"/>
        <v>1.5</v>
      </c>
      <c r="P45" s="231">
        <f t="shared" si="15"/>
        <v>0</v>
      </c>
      <c r="Q45" s="231">
        <f t="shared" si="15"/>
        <v>0</v>
      </c>
      <c r="R45" s="231">
        <f t="shared" si="15"/>
        <v>0</v>
      </c>
      <c r="S45" s="231">
        <f t="shared" si="15"/>
        <v>0</v>
      </c>
      <c r="T45" s="231"/>
      <c r="U45" s="231"/>
      <c r="V45" s="231">
        <f t="shared" si="15"/>
        <v>0</v>
      </c>
      <c r="W45" s="231">
        <f t="shared" si="15"/>
        <v>0</v>
      </c>
    </row>
    <row r="46" spans="1:23" ht="20.25" customHeight="1">
      <c r="A46" s="365"/>
      <c r="B46" s="355"/>
      <c r="C46" s="358"/>
      <c r="D46" s="301"/>
      <c r="E46" s="28" t="s">
        <v>111</v>
      </c>
      <c r="F46" s="110">
        <f>SUM(G46:W46)</f>
        <v>0</v>
      </c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</row>
    <row r="47" spans="1:23" ht="19.5" customHeight="1">
      <c r="A47" s="365"/>
      <c r="B47" s="355"/>
      <c r="C47" s="358"/>
      <c r="D47" s="301"/>
      <c r="E47" s="28" t="s">
        <v>112</v>
      </c>
      <c r="F47" s="234">
        <f>SUM(G47:W47)</f>
        <v>7.5</v>
      </c>
      <c r="G47" s="91"/>
      <c r="H47" s="91"/>
      <c r="I47" s="91"/>
      <c r="J47" s="91"/>
      <c r="K47" s="91">
        <v>1.5</v>
      </c>
      <c r="L47" s="91">
        <v>1.5</v>
      </c>
      <c r="M47" s="91">
        <v>1.5</v>
      </c>
      <c r="N47" s="91">
        <v>1.5</v>
      </c>
      <c r="O47" s="91">
        <v>1.5</v>
      </c>
      <c r="P47" s="91"/>
      <c r="Q47" s="91"/>
      <c r="R47" s="91"/>
      <c r="S47" s="91"/>
      <c r="T47" s="91"/>
      <c r="U47" s="91"/>
      <c r="V47" s="91"/>
      <c r="W47" s="91"/>
    </row>
    <row r="48" spans="1:23" ht="23.25" customHeight="1">
      <c r="A48" s="365"/>
      <c r="B48" s="355"/>
      <c r="C48" s="358"/>
      <c r="D48" s="301"/>
      <c r="E48" s="28" t="s">
        <v>113</v>
      </c>
      <c r="F48" s="110">
        <f>SUM(G48:W48)</f>
        <v>0</v>
      </c>
      <c r="G48" s="235"/>
      <c r="H48" s="235"/>
      <c r="I48" s="235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</row>
    <row r="49" spans="1:23" ht="25.5" customHeight="1">
      <c r="A49" s="366"/>
      <c r="B49" s="356"/>
      <c r="C49" s="359"/>
      <c r="D49" s="324"/>
      <c r="E49" s="28" t="s">
        <v>114</v>
      </c>
      <c r="F49" s="110">
        <f>SUM(G49:W49)</f>
        <v>0</v>
      </c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</row>
    <row r="50" spans="1:23" s="27" customFormat="1" ht="23.25" customHeight="1">
      <c r="A50" s="336" t="s">
        <v>157</v>
      </c>
      <c r="B50" s="337"/>
      <c r="C50" s="337"/>
      <c r="D50" s="338"/>
      <c r="E50" s="25" t="s">
        <v>110</v>
      </c>
      <c r="F50" s="233">
        <f>SUM(F51:F54)</f>
        <v>7.5</v>
      </c>
      <c r="G50" s="111">
        <f t="shared" ref="G50:W50" si="16">SUM(G51:G54)</f>
        <v>0</v>
      </c>
      <c r="H50" s="111">
        <f t="shared" si="16"/>
        <v>0</v>
      </c>
      <c r="I50" s="111">
        <f t="shared" si="16"/>
        <v>0</v>
      </c>
      <c r="J50" s="111">
        <f t="shared" si="16"/>
        <v>0</v>
      </c>
      <c r="K50" s="233">
        <f t="shared" si="16"/>
        <v>1.5</v>
      </c>
      <c r="L50" s="233">
        <f t="shared" si="16"/>
        <v>1.5</v>
      </c>
      <c r="M50" s="233">
        <f t="shared" si="16"/>
        <v>1.5</v>
      </c>
      <c r="N50" s="233">
        <f t="shared" si="16"/>
        <v>1.5</v>
      </c>
      <c r="O50" s="233">
        <f t="shared" si="16"/>
        <v>1.5</v>
      </c>
      <c r="P50" s="111">
        <f t="shared" si="16"/>
        <v>0</v>
      </c>
      <c r="Q50" s="111">
        <f t="shared" si="16"/>
        <v>0</v>
      </c>
      <c r="R50" s="111">
        <f t="shared" si="16"/>
        <v>0</v>
      </c>
      <c r="S50" s="111">
        <f t="shared" si="16"/>
        <v>0</v>
      </c>
      <c r="T50" s="111"/>
      <c r="U50" s="111"/>
      <c r="V50" s="111">
        <f t="shared" si="16"/>
        <v>0</v>
      </c>
      <c r="W50" s="111">
        <f t="shared" si="16"/>
        <v>0</v>
      </c>
    </row>
    <row r="51" spans="1:23" s="24" customFormat="1">
      <c r="A51" s="339"/>
      <c r="B51" s="340"/>
      <c r="C51" s="340"/>
      <c r="D51" s="341"/>
      <c r="E51" s="30" t="s">
        <v>111</v>
      </c>
      <c r="F51" s="110">
        <f>SUM(G51:W51)</f>
        <v>0</v>
      </c>
      <c r="G51" s="110">
        <f>G41</f>
        <v>0</v>
      </c>
      <c r="H51" s="110">
        <f t="shared" ref="H51:S51" si="17">SUM(H31,H41)</f>
        <v>0</v>
      </c>
      <c r="I51" s="110">
        <f t="shared" si="17"/>
        <v>0</v>
      </c>
      <c r="J51" s="110">
        <f t="shared" si="17"/>
        <v>0</v>
      </c>
      <c r="K51" s="110">
        <f t="shared" si="17"/>
        <v>0</v>
      </c>
      <c r="L51" s="110">
        <f t="shared" si="17"/>
        <v>0</v>
      </c>
      <c r="M51" s="110">
        <f t="shared" si="17"/>
        <v>0</v>
      </c>
      <c r="N51" s="110">
        <f t="shared" si="17"/>
        <v>0</v>
      </c>
      <c r="O51" s="110">
        <f t="shared" si="17"/>
        <v>0</v>
      </c>
      <c r="P51" s="110">
        <f t="shared" si="17"/>
        <v>0</v>
      </c>
      <c r="Q51" s="110">
        <f t="shared" si="17"/>
        <v>0</v>
      </c>
      <c r="R51" s="110">
        <f t="shared" si="17"/>
        <v>0</v>
      </c>
      <c r="S51" s="110">
        <f t="shared" si="17"/>
        <v>0</v>
      </c>
      <c r="T51" s="110"/>
      <c r="U51" s="110"/>
      <c r="V51" s="110">
        <f t="shared" ref="V51:W54" si="18">SUM(V31,V41)</f>
        <v>0</v>
      </c>
      <c r="W51" s="110">
        <f t="shared" si="18"/>
        <v>0</v>
      </c>
    </row>
    <row r="52" spans="1:23" s="24" customFormat="1">
      <c r="A52" s="339"/>
      <c r="B52" s="340"/>
      <c r="C52" s="340"/>
      <c r="D52" s="341"/>
      <c r="E52" s="30" t="s">
        <v>112</v>
      </c>
      <c r="F52" s="234">
        <f>SUM(G52:W52)</f>
        <v>7.5</v>
      </c>
      <c r="G52" s="110">
        <f>SUM(G32,G42)</f>
        <v>0</v>
      </c>
      <c r="H52" s="110">
        <f t="shared" ref="H52:S52" si="19">SUM(H32,H42)</f>
        <v>0</v>
      </c>
      <c r="I52" s="110">
        <f t="shared" si="19"/>
        <v>0</v>
      </c>
      <c r="J52" s="110">
        <f t="shared" si="19"/>
        <v>0</v>
      </c>
      <c r="K52" s="234">
        <f t="shared" si="19"/>
        <v>1.5</v>
      </c>
      <c r="L52" s="234">
        <f t="shared" si="19"/>
        <v>1.5</v>
      </c>
      <c r="M52" s="234">
        <f t="shared" si="19"/>
        <v>1.5</v>
      </c>
      <c r="N52" s="234">
        <f t="shared" si="19"/>
        <v>1.5</v>
      </c>
      <c r="O52" s="234">
        <f t="shared" si="19"/>
        <v>1.5</v>
      </c>
      <c r="P52" s="110">
        <f t="shared" si="19"/>
        <v>0</v>
      </c>
      <c r="Q52" s="110">
        <f t="shared" si="19"/>
        <v>0</v>
      </c>
      <c r="R52" s="110">
        <f t="shared" si="19"/>
        <v>0</v>
      </c>
      <c r="S52" s="110">
        <f t="shared" si="19"/>
        <v>0</v>
      </c>
      <c r="T52" s="110"/>
      <c r="U52" s="110"/>
      <c r="V52" s="110">
        <f t="shared" si="18"/>
        <v>0</v>
      </c>
      <c r="W52" s="110">
        <f t="shared" si="18"/>
        <v>0</v>
      </c>
    </row>
    <row r="53" spans="1:23" s="24" customFormat="1">
      <c r="A53" s="339"/>
      <c r="B53" s="340"/>
      <c r="C53" s="340"/>
      <c r="D53" s="341"/>
      <c r="E53" s="30" t="s">
        <v>113</v>
      </c>
      <c r="F53" s="110">
        <f>SUM(G53:W53)</f>
        <v>0</v>
      </c>
      <c r="G53" s="110">
        <f>SUM(G33,G43)</f>
        <v>0</v>
      </c>
      <c r="H53" s="110">
        <f t="shared" ref="H53:S53" si="20">SUM(H33,H43)</f>
        <v>0</v>
      </c>
      <c r="I53" s="110">
        <f t="shared" si="20"/>
        <v>0</v>
      </c>
      <c r="J53" s="110">
        <f t="shared" si="20"/>
        <v>0</v>
      </c>
      <c r="K53" s="110">
        <f t="shared" si="20"/>
        <v>0</v>
      </c>
      <c r="L53" s="110">
        <f t="shared" si="20"/>
        <v>0</v>
      </c>
      <c r="M53" s="110">
        <f t="shared" si="20"/>
        <v>0</v>
      </c>
      <c r="N53" s="110">
        <f t="shared" si="20"/>
        <v>0</v>
      </c>
      <c r="O53" s="110">
        <f t="shared" si="20"/>
        <v>0</v>
      </c>
      <c r="P53" s="110">
        <f t="shared" si="20"/>
        <v>0</v>
      </c>
      <c r="Q53" s="110">
        <f t="shared" si="20"/>
        <v>0</v>
      </c>
      <c r="R53" s="110">
        <f t="shared" si="20"/>
        <v>0</v>
      </c>
      <c r="S53" s="110">
        <f t="shared" si="20"/>
        <v>0</v>
      </c>
      <c r="T53" s="110"/>
      <c r="U53" s="110"/>
      <c r="V53" s="110">
        <f t="shared" si="18"/>
        <v>0</v>
      </c>
      <c r="W53" s="110">
        <f t="shared" si="18"/>
        <v>0</v>
      </c>
    </row>
    <row r="54" spans="1:23" s="24" customFormat="1" ht="31.5">
      <c r="A54" s="342"/>
      <c r="B54" s="343"/>
      <c r="C54" s="343"/>
      <c r="D54" s="344"/>
      <c r="E54" s="30" t="s">
        <v>114</v>
      </c>
      <c r="F54" s="110">
        <f>SUM(G54:W54)</f>
        <v>0</v>
      </c>
      <c r="G54" s="110">
        <f>SUM(G34,G44)</f>
        <v>0</v>
      </c>
      <c r="H54" s="110">
        <f t="shared" ref="H54:S54" si="21">SUM(H34,H44)</f>
        <v>0</v>
      </c>
      <c r="I54" s="110">
        <f t="shared" si="21"/>
        <v>0</v>
      </c>
      <c r="J54" s="110">
        <f t="shared" si="21"/>
        <v>0</v>
      </c>
      <c r="K54" s="110">
        <f t="shared" si="21"/>
        <v>0</v>
      </c>
      <c r="L54" s="110">
        <f t="shared" si="21"/>
        <v>0</v>
      </c>
      <c r="M54" s="110">
        <f t="shared" si="21"/>
        <v>0</v>
      </c>
      <c r="N54" s="110">
        <f t="shared" si="21"/>
        <v>0</v>
      </c>
      <c r="O54" s="110">
        <f t="shared" si="21"/>
        <v>0</v>
      </c>
      <c r="P54" s="110">
        <f t="shared" si="21"/>
        <v>0</v>
      </c>
      <c r="Q54" s="110">
        <f t="shared" si="21"/>
        <v>0</v>
      </c>
      <c r="R54" s="110">
        <f t="shared" si="21"/>
        <v>0</v>
      </c>
      <c r="S54" s="110">
        <f t="shared" si="21"/>
        <v>0</v>
      </c>
      <c r="T54" s="110"/>
      <c r="U54" s="110"/>
      <c r="V54" s="110">
        <f t="shared" si="18"/>
        <v>0</v>
      </c>
      <c r="W54" s="110">
        <f t="shared" si="18"/>
        <v>0</v>
      </c>
    </row>
    <row r="55" spans="1:23" s="60" customFormat="1">
      <c r="A55" s="66"/>
      <c r="B55" s="379" t="s">
        <v>199</v>
      </c>
      <c r="C55" s="380"/>
      <c r="D55" s="380"/>
      <c r="E55" s="380"/>
      <c r="F55" s="380"/>
      <c r="G55" s="380"/>
      <c r="H55" s="380"/>
      <c r="I55" s="380"/>
      <c r="J55" s="380"/>
      <c r="K55" s="380"/>
      <c r="L55" s="380"/>
      <c r="M55" s="380"/>
      <c r="N55" s="380"/>
      <c r="O55" s="380"/>
      <c r="P55" s="380"/>
      <c r="Q55" s="380"/>
      <c r="R55" s="380"/>
      <c r="S55" s="380"/>
      <c r="T55" s="380"/>
      <c r="U55" s="380"/>
      <c r="V55" s="380"/>
      <c r="W55" s="381"/>
    </row>
    <row r="56" spans="1:23" s="27" customFormat="1" ht="23.25" customHeight="1">
      <c r="A56" s="351" t="s">
        <v>126</v>
      </c>
      <c r="B56" s="354"/>
      <c r="C56" s="357"/>
      <c r="D56" s="300"/>
      <c r="E56" s="25" t="s">
        <v>110</v>
      </c>
      <c r="F56" s="111">
        <v>0</v>
      </c>
      <c r="G56" s="111">
        <v>0</v>
      </c>
      <c r="H56" s="111">
        <v>0</v>
      </c>
      <c r="I56" s="111">
        <v>0</v>
      </c>
      <c r="J56" s="111">
        <v>0</v>
      </c>
      <c r="K56" s="111">
        <v>0</v>
      </c>
      <c r="L56" s="111">
        <v>0</v>
      </c>
      <c r="M56" s="111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0</v>
      </c>
      <c r="S56" s="111">
        <v>0</v>
      </c>
      <c r="T56" s="111"/>
      <c r="U56" s="111"/>
      <c r="V56" s="111">
        <v>0</v>
      </c>
      <c r="W56" s="111">
        <v>0</v>
      </c>
    </row>
    <row r="57" spans="1:23">
      <c r="A57" s="352"/>
      <c r="B57" s="355"/>
      <c r="C57" s="358"/>
      <c r="D57" s="301"/>
      <c r="E57" s="28" t="s">
        <v>111</v>
      </c>
      <c r="F57" s="110">
        <f>SUM(G57:W57)</f>
        <v>0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>
      <c r="A58" s="352"/>
      <c r="B58" s="355"/>
      <c r="C58" s="358"/>
      <c r="D58" s="301"/>
      <c r="E58" s="28" t="s">
        <v>112</v>
      </c>
      <c r="F58" s="110">
        <f>SUM(G58:W58)</f>
        <v>0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>
      <c r="A59" s="352"/>
      <c r="B59" s="355"/>
      <c r="C59" s="358"/>
      <c r="D59" s="301"/>
      <c r="E59" s="28" t="s">
        <v>113</v>
      </c>
      <c r="F59" s="110">
        <f>SUM(G59:W59)</f>
        <v>0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31.5">
      <c r="A60" s="353"/>
      <c r="B60" s="356"/>
      <c r="C60" s="359"/>
      <c r="D60" s="324"/>
      <c r="E60" s="28" t="s">
        <v>114</v>
      </c>
      <c r="F60" s="110">
        <f>SUM(G60:W60)</f>
        <v>0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s="27" customFormat="1">
      <c r="A61" s="336" t="s">
        <v>158</v>
      </c>
      <c r="B61" s="337"/>
      <c r="C61" s="337"/>
      <c r="D61" s="338"/>
      <c r="E61" s="25" t="s">
        <v>110</v>
      </c>
      <c r="F61" s="111">
        <v>0</v>
      </c>
      <c r="G61" s="111">
        <v>0</v>
      </c>
      <c r="H61" s="111">
        <v>0</v>
      </c>
      <c r="I61" s="111">
        <v>0</v>
      </c>
      <c r="J61" s="111">
        <v>0</v>
      </c>
      <c r="K61" s="111">
        <v>0</v>
      </c>
      <c r="L61" s="111">
        <v>0</v>
      </c>
      <c r="M61" s="111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0</v>
      </c>
      <c r="S61" s="111">
        <v>0</v>
      </c>
      <c r="T61" s="111"/>
      <c r="U61" s="111"/>
      <c r="V61" s="111">
        <v>0</v>
      </c>
      <c r="W61" s="111">
        <v>0</v>
      </c>
    </row>
    <row r="62" spans="1:23" s="24" customFormat="1">
      <c r="A62" s="339"/>
      <c r="B62" s="340"/>
      <c r="C62" s="340"/>
      <c r="D62" s="341"/>
      <c r="E62" s="30" t="s">
        <v>111</v>
      </c>
      <c r="F62" s="110">
        <v>0</v>
      </c>
      <c r="G62" s="110">
        <f>G57</f>
        <v>0</v>
      </c>
      <c r="H62" s="110">
        <f t="shared" ref="H62:W62" si="22">H57</f>
        <v>0</v>
      </c>
      <c r="I62" s="110">
        <f t="shared" si="22"/>
        <v>0</v>
      </c>
      <c r="J62" s="110">
        <f t="shared" si="22"/>
        <v>0</v>
      </c>
      <c r="K62" s="110">
        <f t="shared" si="22"/>
        <v>0</v>
      </c>
      <c r="L62" s="110">
        <f t="shared" si="22"/>
        <v>0</v>
      </c>
      <c r="M62" s="110">
        <f t="shared" si="22"/>
        <v>0</v>
      </c>
      <c r="N62" s="110">
        <f t="shared" si="22"/>
        <v>0</v>
      </c>
      <c r="O62" s="110">
        <f t="shared" si="22"/>
        <v>0</v>
      </c>
      <c r="P62" s="110">
        <f t="shared" si="22"/>
        <v>0</v>
      </c>
      <c r="Q62" s="110">
        <f t="shared" si="22"/>
        <v>0</v>
      </c>
      <c r="R62" s="110">
        <f t="shared" si="22"/>
        <v>0</v>
      </c>
      <c r="S62" s="110">
        <f t="shared" si="22"/>
        <v>0</v>
      </c>
      <c r="T62" s="110"/>
      <c r="U62" s="110"/>
      <c r="V62" s="110">
        <f t="shared" si="22"/>
        <v>0</v>
      </c>
      <c r="W62" s="110">
        <f t="shared" si="22"/>
        <v>0</v>
      </c>
    </row>
    <row r="63" spans="1:23" s="24" customFormat="1">
      <c r="A63" s="339"/>
      <c r="B63" s="340"/>
      <c r="C63" s="340"/>
      <c r="D63" s="341"/>
      <c r="E63" s="30" t="s">
        <v>112</v>
      </c>
      <c r="F63" s="110">
        <v>0</v>
      </c>
      <c r="G63" s="110">
        <f t="shared" ref="G63:W65" si="23">G58</f>
        <v>0</v>
      </c>
      <c r="H63" s="110">
        <f t="shared" si="23"/>
        <v>0</v>
      </c>
      <c r="I63" s="110">
        <f t="shared" si="23"/>
        <v>0</v>
      </c>
      <c r="J63" s="110">
        <f t="shared" si="23"/>
        <v>0</v>
      </c>
      <c r="K63" s="110">
        <f t="shared" si="23"/>
        <v>0</v>
      </c>
      <c r="L63" s="110">
        <f t="shared" si="23"/>
        <v>0</v>
      </c>
      <c r="M63" s="110">
        <f t="shared" si="23"/>
        <v>0</v>
      </c>
      <c r="N63" s="110">
        <f t="shared" si="23"/>
        <v>0</v>
      </c>
      <c r="O63" s="110">
        <f t="shared" si="23"/>
        <v>0</v>
      </c>
      <c r="P63" s="110">
        <f t="shared" si="23"/>
        <v>0</v>
      </c>
      <c r="Q63" s="110">
        <f t="shared" si="23"/>
        <v>0</v>
      </c>
      <c r="R63" s="110">
        <f t="shared" si="23"/>
        <v>0</v>
      </c>
      <c r="S63" s="110">
        <f t="shared" si="23"/>
        <v>0</v>
      </c>
      <c r="T63" s="110"/>
      <c r="U63" s="110"/>
      <c r="V63" s="110">
        <f t="shared" si="23"/>
        <v>0</v>
      </c>
      <c r="W63" s="110">
        <f t="shared" si="23"/>
        <v>0</v>
      </c>
    </row>
    <row r="64" spans="1:23" s="24" customFormat="1">
      <c r="A64" s="339"/>
      <c r="B64" s="340"/>
      <c r="C64" s="340"/>
      <c r="D64" s="341"/>
      <c r="E64" s="30" t="s">
        <v>113</v>
      </c>
      <c r="F64" s="110">
        <v>0</v>
      </c>
      <c r="G64" s="110">
        <f t="shared" si="23"/>
        <v>0</v>
      </c>
      <c r="H64" s="110">
        <f t="shared" si="23"/>
        <v>0</v>
      </c>
      <c r="I64" s="110">
        <f t="shared" si="23"/>
        <v>0</v>
      </c>
      <c r="J64" s="110">
        <f t="shared" si="23"/>
        <v>0</v>
      </c>
      <c r="K64" s="110">
        <f t="shared" si="23"/>
        <v>0</v>
      </c>
      <c r="L64" s="110">
        <f t="shared" si="23"/>
        <v>0</v>
      </c>
      <c r="M64" s="110">
        <f t="shared" si="23"/>
        <v>0</v>
      </c>
      <c r="N64" s="110">
        <f t="shared" si="23"/>
        <v>0</v>
      </c>
      <c r="O64" s="110">
        <f t="shared" si="23"/>
        <v>0</v>
      </c>
      <c r="P64" s="110">
        <f t="shared" si="23"/>
        <v>0</v>
      </c>
      <c r="Q64" s="110">
        <f t="shared" si="23"/>
        <v>0</v>
      </c>
      <c r="R64" s="110">
        <f t="shared" si="23"/>
        <v>0</v>
      </c>
      <c r="S64" s="110">
        <f t="shared" si="23"/>
        <v>0</v>
      </c>
      <c r="T64" s="110"/>
      <c r="U64" s="110"/>
      <c r="V64" s="110">
        <f t="shared" si="23"/>
        <v>0</v>
      </c>
      <c r="W64" s="110">
        <f t="shared" si="23"/>
        <v>0</v>
      </c>
    </row>
    <row r="65" spans="1:23" s="24" customFormat="1" ht="31.5">
      <c r="A65" s="342"/>
      <c r="B65" s="343"/>
      <c r="C65" s="343"/>
      <c r="D65" s="344"/>
      <c r="E65" s="30" t="s">
        <v>114</v>
      </c>
      <c r="F65" s="110">
        <v>0</v>
      </c>
      <c r="G65" s="110">
        <f t="shared" si="23"/>
        <v>0</v>
      </c>
      <c r="H65" s="110">
        <f t="shared" si="23"/>
        <v>0</v>
      </c>
      <c r="I65" s="110">
        <f t="shared" si="23"/>
        <v>0</v>
      </c>
      <c r="J65" s="110">
        <f t="shared" si="23"/>
        <v>0</v>
      </c>
      <c r="K65" s="110">
        <f t="shared" si="23"/>
        <v>0</v>
      </c>
      <c r="L65" s="110">
        <f t="shared" si="23"/>
        <v>0</v>
      </c>
      <c r="M65" s="110">
        <f t="shared" si="23"/>
        <v>0</v>
      </c>
      <c r="N65" s="110">
        <f t="shared" si="23"/>
        <v>0</v>
      </c>
      <c r="O65" s="110">
        <f t="shared" si="23"/>
        <v>0</v>
      </c>
      <c r="P65" s="110">
        <f t="shared" si="23"/>
        <v>0</v>
      </c>
      <c r="Q65" s="110">
        <f t="shared" si="23"/>
        <v>0</v>
      </c>
      <c r="R65" s="110">
        <f t="shared" si="23"/>
        <v>0</v>
      </c>
      <c r="S65" s="110">
        <f t="shared" si="23"/>
        <v>0</v>
      </c>
      <c r="T65" s="110"/>
      <c r="U65" s="110"/>
      <c r="V65" s="110">
        <f t="shared" si="23"/>
        <v>0</v>
      </c>
      <c r="W65" s="110">
        <f t="shared" si="23"/>
        <v>0</v>
      </c>
    </row>
    <row r="66" spans="1:23" s="27" customFormat="1" ht="15" customHeight="1">
      <c r="A66" s="336" t="s">
        <v>127</v>
      </c>
      <c r="B66" s="337"/>
      <c r="C66" s="337"/>
      <c r="D66" s="338"/>
      <c r="E66" s="25" t="s">
        <v>110</v>
      </c>
      <c r="F66" s="237">
        <f>(SUM(F67:F70))</f>
        <v>22.5</v>
      </c>
      <c r="G66" s="26">
        <f t="shared" ref="G66:W66" si="24">(SUM(G67:G70))</f>
        <v>0</v>
      </c>
      <c r="H66" s="26">
        <f t="shared" si="24"/>
        <v>0</v>
      </c>
      <c r="I66" s="26">
        <f t="shared" si="24"/>
        <v>0</v>
      </c>
      <c r="J66" s="26">
        <f t="shared" si="24"/>
        <v>0</v>
      </c>
      <c r="K66" s="237">
        <f t="shared" si="24"/>
        <v>1.5</v>
      </c>
      <c r="L66" s="237">
        <f t="shared" si="24"/>
        <v>16.5</v>
      </c>
      <c r="M66" s="237">
        <f t="shared" si="24"/>
        <v>1.5</v>
      </c>
      <c r="N66" s="237">
        <f t="shared" si="24"/>
        <v>1.5</v>
      </c>
      <c r="O66" s="237">
        <f t="shared" si="24"/>
        <v>1.5</v>
      </c>
      <c r="P66" s="26">
        <f t="shared" si="24"/>
        <v>0</v>
      </c>
      <c r="Q66" s="26">
        <f t="shared" si="24"/>
        <v>0</v>
      </c>
      <c r="R66" s="26">
        <f t="shared" si="24"/>
        <v>0</v>
      </c>
      <c r="S66" s="26">
        <f t="shared" si="24"/>
        <v>0</v>
      </c>
      <c r="T66" s="26"/>
      <c r="U66" s="26"/>
      <c r="V66" s="26">
        <f t="shared" si="24"/>
        <v>0</v>
      </c>
      <c r="W66" s="26">
        <f t="shared" si="24"/>
        <v>0</v>
      </c>
    </row>
    <row r="67" spans="1:23" s="24" customFormat="1">
      <c r="A67" s="339"/>
      <c r="B67" s="340"/>
      <c r="C67" s="340"/>
      <c r="D67" s="341"/>
      <c r="E67" s="30" t="s">
        <v>111</v>
      </c>
      <c r="F67" s="31">
        <f>SUM(G67:W67)</f>
        <v>0</v>
      </c>
      <c r="G67" s="31">
        <f>G14+G25+G51+G62</f>
        <v>0</v>
      </c>
      <c r="H67" s="31">
        <f t="shared" ref="H67:W67" si="25">H14+H25+H51+H62</f>
        <v>0</v>
      </c>
      <c r="I67" s="31">
        <f t="shared" si="25"/>
        <v>0</v>
      </c>
      <c r="J67" s="31">
        <f t="shared" si="25"/>
        <v>0</v>
      </c>
      <c r="K67" s="31">
        <f t="shared" si="25"/>
        <v>0</v>
      </c>
      <c r="L67" s="31">
        <f t="shared" si="25"/>
        <v>0</v>
      </c>
      <c r="M67" s="31">
        <f t="shared" si="25"/>
        <v>0</v>
      </c>
      <c r="N67" s="31">
        <f t="shared" si="25"/>
        <v>0</v>
      </c>
      <c r="O67" s="31">
        <f t="shared" si="25"/>
        <v>0</v>
      </c>
      <c r="P67" s="31">
        <f t="shared" si="25"/>
        <v>0</v>
      </c>
      <c r="Q67" s="31">
        <f t="shared" si="25"/>
        <v>0</v>
      </c>
      <c r="R67" s="31">
        <f t="shared" si="25"/>
        <v>0</v>
      </c>
      <c r="S67" s="31">
        <f t="shared" si="25"/>
        <v>0</v>
      </c>
      <c r="T67" s="31"/>
      <c r="U67" s="31"/>
      <c r="V67" s="31">
        <f t="shared" si="25"/>
        <v>0</v>
      </c>
      <c r="W67" s="31">
        <f t="shared" si="25"/>
        <v>0</v>
      </c>
    </row>
    <row r="68" spans="1:23" s="24" customFormat="1">
      <c r="A68" s="339"/>
      <c r="B68" s="340"/>
      <c r="C68" s="340"/>
      <c r="D68" s="341"/>
      <c r="E68" s="30" t="s">
        <v>112</v>
      </c>
      <c r="F68" s="238">
        <f>SUM(G68:W68)</f>
        <v>22.5</v>
      </c>
      <c r="G68" s="31">
        <f t="shared" ref="G68:W70" si="26">G15+G26+G52+G63</f>
        <v>0</v>
      </c>
      <c r="H68" s="31">
        <f t="shared" si="26"/>
        <v>0</v>
      </c>
      <c r="I68" s="31">
        <f t="shared" si="26"/>
        <v>0</v>
      </c>
      <c r="J68" s="31">
        <f t="shared" si="26"/>
        <v>0</v>
      </c>
      <c r="K68" s="238">
        <f t="shared" si="26"/>
        <v>1.5</v>
      </c>
      <c r="L68" s="238">
        <f t="shared" si="26"/>
        <v>16.5</v>
      </c>
      <c r="M68" s="238">
        <f t="shared" si="26"/>
        <v>1.5</v>
      </c>
      <c r="N68" s="238">
        <f t="shared" si="26"/>
        <v>1.5</v>
      </c>
      <c r="O68" s="238">
        <f t="shared" si="26"/>
        <v>1.5</v>
      </c>
      <c r="P68" s="31">
        <f t="shared" si="26"/>
        <v>0</v>
      </c>
      <c r="Q68" s="31">
        <f t="shared" si="26"/>
        <v>0</v>
      </c>
      <c r="R68" s="31">
        <f t="shared" si="26"/>
        <v>0</v>
      </c>
      <c r="S68" s="31">
        <f t="shared" si="26"/>
        <v>0</v>
      </c>
      <c r="T68" s="31"/>
      <c r="U68" s="31"/>
      <c r="V68" s="31">
        <f t="shared" si="26"/>
        <v>0</v>
      </c>
      <c r="W68" s="31">
        <f t="shared" si="26"/>
        <v>0</v>
      </c>
    </row>
    <row r="69" spans="1:23" s="24" customFormat="1">
      <c r="A69" s="339"/>
      <c r="B69" s="340"/>
      <c r="C69" s="340"/>
      <c r="D69" s="341"/>
      <c r="E69" s="30" t="s">
        <v>113</v>
      </c>
      <c r="F69" s="31">
        <f>SUM(G69:W69)</f>
        <v>0</v>
      </c>
      <c r="G69" s="31">
        <f t="shared" si="26"/>
        <v>0</v>
      </c>
      <c r="H69" s="31">
        <f t="shared" si="26"/>
        <v>0</v>
      </c>
      <c r="I69" s="31">
        <f t="shared" si="26"/>
        <v>0</v>
      </c>
      <c r="J69" s="31">
        <f t="shared" si="26"/>
        <v>0</v>
      </c>
      <c r="K69" s="31">
        <f t="shared" si="26"/>
        <v>0</v>
      </c>
      <c r="L69" s="31">
        <f t="shared" si="26"/>
        <v>0</v>
      </c>
      <c r="M69" s="31">
        <f t="shared" si="26"/>
        <v>0</v>
      </c>
      <c r="N69" s="31">
        <f t="shared" si="26"/>
        <v>0</v>
      </c>
      <c r="O69" s="31">
        <f t="shared" si="26"/>
        <v>0</v>
      </c>
      <c r="P69" s="31">
        <f t="shared" si="26"/>
        <v>0</v>
      </c>
      <c r="Q69" s="31">
        <f t="shared" si="26"/>
        <v>0</v>
      </c>
      <c r="R69" s="31">
        <f t="shared" si="26"/>
        <v>0</v>
      </c>
      <c r="S69" s="31">
        <f t="shared" si="26"/>
        <v>0</v>
      </c>
      <c r="T69" s="31"/>
      <c r="U69" s="31"/>
      <c r="V69" s="31">
        <f t="shared" si="26"/>
        <v>0</v>
      </c>
      <c r="W69" s="31">
        <f t="shared" si="26"/>
        <v>0</v>
      </c>
    </row>
    <row r="70" spans="1:23" s="24" customFormat="1" ht="33" customHeight="1">
      <c r="A70" s="342"/>
      <c r="B70" s="343"/>
      <c r="C70" s="343"/>
      <c r="D70" s="344"/>
      <c r="E70" s="30" t="s">
        <v>114</v>
      </c>
      <c r="F70" s="31">
        <f>SUM(G70:W70)</f>
        <v>0</v>
      </c>
      <c r="G70" s="31">
        <f t="shared" si="26"/>
        <v>0</v>
      </c>
      <c r="H70" s="31">
        <f t="shared" si="26"/>
        <v>0</v>
      </c>
      <c r="I70" s="31">
        <f t="shared" si="26"/>
        <v>0</v>
      </c>
      <c r="J70" s="31">
        <f t="shared" si="26"/>
        <v>0</v>
      </c>
      <c r="K70" s="31">
        <f t="shared" si="26"/>
        <v>0</v>
      </c>
      <c r="L70" s="31">
        <f t="shared" si="26"/>
        <v>0</v>
      </c>
      <c r="M70" s="31">
        <f t="shared" si="26"/>
        <v>0</v>
      </c>
      <c r="N70" s="31">
        <f t="shared" si="26"/>
        <v>0</v>
      </c>
      <c r="O70" s="31">
        <f t="shared" si="26"/>
        <v>0</v>
      </c>
      <c r="P70" s="31">
        <f t="shared" si="26"/>
        <v>0</v>
      </c>
      <c r="Q70" s="31">
        <f t="shared" si="26"/>
        <v>0</v>
      </c>
      <c r="R70" s="31">
        <f t="shared" si="26"/>
        <v>0</v>
      </c>
      <c r="S70" s="31">
        <f t="shared" si="26"/>
        <v>0</v>
      </c>
      <c r="T70" s="31"/>
      <c r="U70" s="31"/>
      <c r="V70" s="31">
        <f t="shared" si="26"/>
        <v>0</v>
      </c>
      <c r="W70" s="31">
        <f t="shared" si="26"/>
        <v>0</v>
      </c>
    </row>
  </sheetData>
  <mergeCells count="46">
    <mergeCell ref="C56:C60"/>
    <mergeCell ref="D56:D60"/>
    <mergeCell ref="A50:D54"/>
    <mergeCell ref="B55:W55"/>
    <mergeCell ref="A61:D65"/>
    <mergeCell ref="A66:D70"/>
    <mergeCell ref="A35:A39"/>
    <mergeCell ref="B35:B39"/>
    <mergeCell ref="C35:C39"/>
    <mergeCell ref="D35:D39"/>
    <mergeCell ref="A56:A60"/>
    <mergeCell ref="B56:B60"/>
    <mergeCell ref="A40:A44"/>
    <mergeCell ref="B40:B44"/>
    <mergeCell ref="C40:C44"/>
    <mergeCell ref="D40:D44"/>
    <mergeCell ref="A45:A49"/>
    <mergeCell ref="B45:B49"/>
    <mergeCell ref="C45:C49"/>
    <mergeCell ref="D45:D49"/>
    <mergeCell ref="A24:D28"/>
    <mergeCell ref="B29:W29"/>
    <mergeCell ref="A30:A34"/>
    <mergeCell ref="B30:B34"/>
    <mergeCell ref="C30:C34"/>
    <mergeCell ref="D30:D34"/>
    <mergeCell ref="A13:D17"/>
    <mergeCell ref="B18:W18"/>
    <mergeCell ref="A19:A23"/>
    <mergeCell ref="B19:B23"/>
    <mergeCell ref="C19:C23"/>
    <mergeCell ref="D19:D23"/>
    <mergeCell ref="B6:W6"/>
    <mergeCell ref="B7:W7"/>
    <mergeCell ref="A8:A12"/>
    <mergeCell ref="B8:B12"/>
    <mergeCell ref="C8:C12"/>
    <mergeCell ref="D8:D12"/>
    <mergeCell ref="A1:W1"/>
    <mergeCell ref="A2:W2"/>
    <mergeCell ref="A3:A4"/>
    <mergeCell ref="B3:B4"/>
    <mergeCell ref="C3:C4"/>
    <mergeCell ref="D3:D4"/>
    <mergeCell ref="E3:E4"/>
    <mergeCell ref="F3:W3"/>
  </mergeCells>
  <phoneticPr fontId="0" type="noConversion"/>
  <conditionalFormatting sqref="A1:XFD1048576">
    <cfRule type="cellIs" dxfId="12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rstPageNumber="178" fitToHeight="5" orientation="landscape" useFirstPageNumber="1" r:id="rId1"/>
  <headerFooter>
    <oddFooter>&amp;R&amp;"Times New Roman,обычный"&amp;P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AC95"/>
  <sheetViews>
    <sheetView view="pageBreakPreview" topLeftCell="A75" zoomScale="75" zoomScaleNormal="100" zoomScaleSheetLayoutView="75" workbookViewId="0">
      <selection activeCell="F91" sqref="F91:K91"/>
    </sheetView>
  </sheetViews>
  <sheetFormatPr defaultRowHeight="15.75"/>
  <cols>
    <col min="1" max="1" width="8.85546875" style="35" customWidth="1"/>
    <col min="2" max="2" width="34.5703125" style="36" customWidth="1"/>
    <col min="3" max="3" width="17.42578125" style="34" customWidth="1"/>
    <col min="4" max="4" width="19.5703125" style="37" customWidth="1"/>
    <col min="5" max="5" width="25.85546875" style="22" customWidth="1"/>
    <col min="6" max="6" width="12" style="38" customWidth="1"/>
    <col min="7" max="23" width="11.5703125" style="38" customWidth="1"/>
    <col min="24" max="16384" width="9.140625" style="22"/>
  </cols>
  <sheetData>
    <row r="1" spans="1:23">
      <c r="A1" s="328" t="s">
        <v>146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32.25" customHeight="1">
      <c r="A2" s="329" t="s">
        <v>340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25.5" customHeight="1">
      <c r="A3" s="330" t="s">
        <v>0</v>
      </c>
      <c r="B3" s="331" t="s">
        <v>102</v>
      </c>
      <c r="C3" s="333" t="s">
        <v>103</v>
      </c>
      <c r="D3" s="331" t="s">
        <v>104</v>
      </c>
      <c r="E3" s="331" t="s">
        <v>105</v>
      </c>
      <c r="F3" s="334" t="s">
        <v>106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</row>
    <row r="4" spans="1:23" s="24" customFormat="1" ht="42" customHeight="1">
      <c r="A4" s="330"/>
      <c r="B4" s="332"/>
      <c r="C4" s="333"/>
      <c r="D4" s="332"/>
      <c r="E4" s="332"/>
      <c r="F4" s="62" t="s">
        <v>196</v>
      </c>
      <c r="G4" s="23">
        <v>2013</v>
      </c>
      <c r="H4" s="23">
        <v>2014</v>
      </c>
      <c r="I4" s="23">
        <v>2015</v>
      </c>
      <c r="J4" s="23">
        <v>2016</v>
      </c>
      <c r="K4" s="23">
        <v>2017</v>
      </c>
      <c r="L4" s="23">
        <v>2018</v>
      </c>
      <c r="M4" s="23">
        <v>2019</v>
      </c>
      <c r="N4" s="23">
        <v>2020</v>
      </c>
      <c r="O4" s="23">
        <v>2021</v>
      </c>
      <c r="P4" s="23">
        <v>2022</v>
      </c>
      <c r="Q4" s="23">
        <v>2023</v>
      </c>
      <c r="R4" s="23">
        <v>2024</v>
      </c>
      <c r="S4" s="23">
        <v>2025</v>
      </c>
      <c r="T4" s="23">
        <v>2026</v>
      </c>
      <c r="U4" s="23">
        <v>2027</v>
      </c>
      <c r="V4" s="23">
        <v>2028</v>
      </c>
      <c r="W4" s="23">
        <v>2029</v>
      </c>
    </row>
    <row r="5" spans="1:23" s="24" customFormat="1">
      <c r="A5" s="63" t="s">
        <v>107</v>
      </c>
      <c r="B5" s="57">
        <v>2</v>
      </c>
      <c r="C5" s="64">
        <v>3</v>
      </c>
      <c r="D5" s="57">
        <v>4</v>
      </c>
      <c r="E5" s="58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2">
        <v>11</v>
      </c>
      <c r="L5" s="62">
        <v>12</v>
      </c>
      <c r="M5" s="62">
        <v>13</v>
      </c>
      <c r="N5" s="62">
        <v>14</v>
      </c>
      <c r="O5" s="62">
        <v>15</v>
      </c>
      <c r="P5" s="62">
        <v>16</v>
      </c>
      <c r="Q5" s="62">
        <v>17</v>
      </c>
      <c r="R5" s="62">
        <v>18</v>
      </c>
      <c r="S5" s="62">
        <v>19</v>
      </c>
      <c r="T5" s="62">
        <v>20</v>
      </c>
      <c r="U5" s="62">
        <v>21</v>
      </c>
      <c r="V5" s="62">
        <v>22</v>
      </c>
      <c r="W5" s="62">
        <v>23</v>
      </c>
    </row>
    <row r="6" spans="1:23" ht="38.25" customHeight="1">
      <c r="A6" s="63"/>
      <c r="B6" s="325" t="s">
        <v>342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7"/>
    </row>
    <row r="7" spans="1:23" s="60" customFormat="1">
      <c r="A7" s="59"/>
      <c r="B7" s="348" t="s">
        <v>189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50"/>
    </row>
    <row r="8" spans="1:23" s="27" customFormat="1" ht="20.25" customHeight="1">
      <c r="A8" s="351" t="s">
        <v>109</v>
      </c>
      <c r="B8" s="354"/>
      <c r="C8" s="357"/>
      <c r="D8" s="300"/>
      <c r="E8" s="25" t="s">
        <v>110</v>
      </c>
      <c r="F8" s="111">
        <f>SUM(F9:F12)</f>
        <v>0</v>
      </c>
      <c r="G8" s="111">
        <f t="shared" ref="G8:R8" si="0">SUM(G9:G12)</f>
        <v>0</v>
      </c>
      <c r="H8" s="111">
        <f t="shared" si="0"/>
        <v>0</v>
      </c>
      <c r="I8" s="111">
        <f t="shared" si="0"/>
        <v>0</v>
      </c>
      <c r="J8" s="111">
        <f t="shared" si="0"/>
        <v>0</v>
      </c>
      <c r="K8" s="111">
        <f t="shared" si="0"/>
        <v>0</v>
      </c>
      <c r="L8" s="111">
        <f t="shared" si="0"/>
        <v>0</v>
      </c>
      <c r="M8" s="111">
        <f t="shared" si="0"/>
        <v>0</v>
      </c>
      <c r="N8" s="111">
        <f t="shared" si="0"/>
        <v>0</v>
      </c>
      <c r="O8" s="111">
        <f t="shared" si="0"/>
        <v>0</v>
      </c>
      <c r="P8" s="111">
        <f t="shared" si="0"/>
        <v>0</v>
      </c>
      <c r="Q8" s="111">
        <f t="shared" si="0"/>
        <v>0</v>
      </c>
      <c r="R8" s="111">
        <f t="shared" si="0"/>
        <v>0</v>
      </c>
      <c r="S8" s="111">
        <f>SUM(S9:S12)</f>
        <v>0</v>
      </c>
      <c r="T8" s="111">
        <f>SUM(T9:T12)</f>
        <v>0</v>
      </c>
      <c r="U8" s="111">
        <f>SUM(U9:U12)</f>
        <v>0</v>
      </c>
      <c r="V8" s="111">
        <f>SUM(V9:V12)</f>
        <v>0</v>
      </c>
      <c r="W8" s="111">
        <f>SUM(W9:W12)</f>
        <v>0</v>
      </c>
    </row>
    <row r="9" spans="1:23" ht="21.75" customHeight="1">
      <c r="A9" s="352"/>
      <c r="B9" s="355"/>
      <c r="C9" s="358"/>
      <c r="D9" s="301"/>
      <c r="E9" s="28" t="s">
        <v>111</v>
      </c>
      <c r="F9" s="31">
        <f>SUM(G9:W9)</f>
        <v>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ht="23.25" customHeight="1">
      <c r="A10" s="352"/>
      <c r="B10" s="355"/>
      <c r="C10" s="358"/>
      <c r="D10" s="301"/>
      <c r="E10" s="28" t="s">
        <v>112</v>
      </c>
      <c r="F10" s="31">
        <f>SUM(G10:W10)</f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>
      <c r="A11" s="352"/>
      <c r="B11" s="355"/>
      <c r="C11" s="358"/>
      <c r="D11" s="301"/>
      <c r="E11" s="28" t="s">
        <v>113</v>
      </c>
      <c r="F11" s="31">
        <f>SUM(G11:W11)</f>
        <v>0</v>
      </c>
      <c r="G11" s="56"/>
      <c r="H11" s="91"/>
      <c r="I11" s="91"/>
      <c r="J11" s="91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34.5" customHeight="1">
      <c r="A12" s="353"/>
      <c r="B12" s="356"/>
      <c r="C12" s="359"/>
      <c r="D12" s="324"/>
      <c r="E12" s="28" t="s">
        <v>114</v>
      </c>
      <c r="F12" s="31">
        <f>SUM(G12:W12)</f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s="27" customFormat="1">
      <c r="A13" s="336" t="s">
        <v>155</v>
      </c>
      <c r="B13" s="337"/>
      <c r="C13" s="337"/>
      <c r="D13" s="338"/>
      <c r="E13" s="25" t="s">
        <v>110</v>
      </c>
      <c r="F13" s="111">
        <f>SUM(F14:F17)</f>
        <v>0</v>
      </c>
      <c r="G13" s="111">
        <f>SUM(G14:G17)</f>
        <v>0</v>
      </c>
      <c r="H13" s="111">
        <f t="shared" ref="H13:R13" si="1">SUM(H14:H17)</f>
        <v>0</v>
      </c>
      <c r="I13" s="111">
        <f t="shared" si="1"/>
        <v>0</v>
      </c>
      <c r="J13" s="111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26">
        <f t="shared" si="1"/>
        <v>0</v>
      </c>
      <c r="Q13" s="26">
        <f t="shared" si="1"/>
        <v>0</v>
      </c>
      <c r="R13" s="26">
        <f t="shared" si="1"/>
        <v>0</v>
      </c>
      <c r="S13" s="26">
        <f>SUM(S14:S17)</f>
        <v>0</v>
      </c>
      <c r="T13" s="26">
        <f>SUM(T14:T17)</f>
        <v>0</v>
      </c>
      <c r="U13" s="26">
        <f>SUM(U14:U17)</f>
        <v>0</v>
      </c>
      <c r="V13" s="26">
        <f>SUM(V14:V17)</f>
        <v>0</v>
      </c>
      <c r="W13" s="26">
        <f>SUM(W14:W17)</f>
        <v>0</v>
      </c>
    </row>
    <row r="14" spans="1:23" s="24" customFormat="1">
      <c r="A14" s="339"/>
      <c r="B14" s="340"/>
      <c r="C14" s="340"/>
      <c r="D14" s="341"/>
      <c r="E14" s="30" t="s">
        <v>111</v>
      </c>
      <c r="F14" s="110">
        <f>SUM(G14:W14)</f>
        <v>0</v>
      </c>
      <c r="G14" s="56">
        <f>G9</f>
        <v>0</v>
      </c>
      <c r="H14" s="56">
        <f t="shared" ref="H14:R14" si="2">H9</f>
        <v>0</v>
      </c>
      <c r="I14" s="56">
        <f t="shared" si="2"/>
        <v>0</v>
      </c>
      <c r="J14" s="56">
        <f t="shared" si="2"/>
        <v>0</v>
      </c>
      <c r="K14" s="29">
        <f t="shared" si="2"/>
        <v>0</v>
      </c>
      <c r="L14" s="29">
        <f t="shared" si="2"/>
        <v>0</v>
      </c>
      <c r="M14" s="29">
        <f t="shared" si="2"/>
        <v>0</v>
      </c>
      <c r="N14" s="29">
        <f t="shared" si="2"/>
        <v>0</v>
      </c>
      <c r="O14" s="29">
        <f t="shared" si="2"/>
        <v>0</v>
      </c>
      <c r="P14" s="29">
        <f t="shared" si="2"/>
        <v>0</v>
      </c>
      <c r="Q14" s="29">
        <f t="shared" si="2"/>
        <v>0</v>
      </c>
      <c r="R14" s="29">
        <f t="shared" si="2"/>
        <v>0</v>
      </c>
      <c r="S14" s="29">
        <f t="shared" ref="S14:W17" si="3">S9</f>
        <v>0</v>
      </c>
      <c r="T14" s="29">
        <f t="shared" si="3"/>
        <v>0</v>
      </c>
      <c r="U14" s="29">
        <f t="shared" si="3"/>
        <v>0</v>
      </c>
      <c r="V14" s="29">
        <f t="shared" si="3"/>
        <v>0</v>
      </c>
      <c r="W14" s="29">
        <f t="shared" si="3"/>
        <v>0</v>
      </c>
    </row>
    <row r="15" spans="1:23" s="24" customFormat="1">
      <c r="A15" s="339"/>
      <c r="B15" s="340"/>
      <c r="C15" s="340"/>
      <c r="D15" s="341"/>
      <c r="E15" s="30" t="s">
        <v>112</v>
      </c>
      <c r="F15" s="110">
        <f>SUM(G15:W15)</f>
        <v>0</v>
      </c>
      <c r="G15" s="56">
        <f t="shared" ref="G15:R17" si="4">G10</f>
        <v>0</v>
      </c>
      <c r="H15" s="56">
        <f t="shared" si="4"/>
        <v>0</v>
      </c>
      <c r="I15" s="56">
        <f t="shared" si="4"/>
        <v>0</v>
      </c>
      <c r="J15" s="56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4"/>
        <v>0</v>
      </c>
      <c r="P15" s="29">
        <f t="shared" si="4"/>
        <v>0</v>
      </c>
      <c r="Q15" s="29">
        <f t="shared" si="4"/>
        <v>0</v>
      </c>
      <c r="R15" s="29">
        <f t="shared" si="4"/>
        <v>0</v>
      </c>
      <c r="S15" s="29">
        <f t="shared" si="3"/>
        <v>0</v>
      </c>
      <c r="T15" s="29">
        <f t="shared" si="3"/>
        <v>0</v>
      </c>
      <c r="U15" s="29">
        <f t="shared" si="3"/>
        <v>0</v>
      </c>
      <c r="V15" s="29">
        <f t="shared" si="3"/>
        <v>0</v>
      </c>
      <c r="W15" s="29">
        <f t="shared" si="3"/>
        <v>0</v>
      </c>
    </row>
    <row r="16" spans="1:23" s="24" customFormat="1">
      <c r="A16" s="339"/>
      <c r="B16" s="340"/>
      <c r="C16" s="340"/>
      <c r="D16" s="341"/>
      <c r="E16" s="30" t="s">
        <v>113</v>
      </c>
      <c r="F16" s="110">
        <f>SUM(G16:W16)</f>
        <v>0</v>
      </c>
      <c r="G16" s="56">
        <f t="shared" si="4"/>
        <v>0</v>
      </c>
      <c r="H16" s="56">
        <f t="shared" si="4"/>
        <v>0</v>
      </c>
      <c r="I16" s="56">
        <f t="shared" si="4"/>
        <v>0</v>
      </c>
      <c r="J16" s="56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4"/>
        <v>0</v>
      </c>
      <c r="P16" s="29">
        <f t="shared" si="4"/>
        <v>0</v>
      </c>
      <c r="Q16" s="29">
        <f t="shared" si="4"/>
        <v>0</v>
      </c>
      <c r="R16" s="29">
        <f t="shared" si="4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</row>
    <row r="17" spans="1:23" s="24" customFormat="1" ht="31.5">
      <c r="A17" s="342"/>
      <c r="B17" s="343"/>
      <c r="C17" s="343"/>
      <c r="D17" s="344"/>
      <c r="E17" s="30" t="s">
        <v>114</v>
      </c>
      <c r="F17" s="110">
        <f>SUM(G17:W17)</f>
        <v>0</v>
      </c>
      <c r="G17" s="56">
        <f t="shared" si="4"/>
        <v>0</v>
      </c>
      <c r="H17" s="56">
        <f t="shared" si="4"/>
        <v>0</v>
      </c>
      <c r="I17" s="56">
        <f t="shared" si="4"/>
        <v>0</v>
      </c>
      <c r="J17" s="56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29">
        <f t="shared" si="4"/>
        <v>0</v>
      </c>
      <c r="P17" s="29">
        <f t="shared" si="4"/>
        <v>0</v>
      </c>
      <c r="Q17" s="29">
        <f t="shared" si="4"/>
        <v>0</v>
      </c>
      <c r="R17" s="29">
        <f t="shared" si="4"/>
        <v>0</v>
      </c>
      <c r="S17" s="29">
        <f t="shared" si="3"/>
        <v>0</v>
      </c>
      <c r="T17" s="29">
        <f t="shared" si="3"/>
        <v>0</v>
      </c>
      <c r="U17" s="29">
        <f t="shared" si="3"/>
        <v>0</v>
      </c>
      <c r="V17" s="29">
        <f t="shared" si="3"/>
        <v>0</v>
      </c>
      <c r="W17" s="29">
        <f t="shared" si="3"/>
        <v>0</v>
      </c>
    </row>
    <row r="18" spans="1:23" s="60" customFormat="1">
      <c r="A18" s="65"/>
      <c r="B18" s="345" t="s">
        <v>191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7"/>
    </row>
    <row r="19" spans="1:23" s="27" customFormat="1" ht="17.25" customHeight="1">
      <c r="A19" s="351" t="s">
        <v>118</v>
      </c>
      <c r="B19" s="360" t="s">
        <v>341</v>
      </c>
      <c r="C19" s="357">
        <v>2014</v>
      </c>
      <c r="D19" s="300" t="s">
        <v>210</v>
      </c>
      <c r="E19" s="25" t="s">
        <v>110</v>
      </c>
      <c r="F19" s="233">
        <f t="shared" ref="F19:W19" si="5">SUM(F20:F23)</f>
        <v>0.5</v>
      </c>
      <c r="G19" s="111">
        <f t="shared" si="5"/>
        <v>0</v>
      </c>
      <c r="H19" s="111">
        <f t="shared" si="5"/>
        <v>0</v>
      </c>
      <c r="I19" s="233">
        <f t="shared" si="5"/>
        <v>0.5</v>
      </c>
      <c r="J19" s="111">
        <f t="shared" si="5"/>
        <v>0</v>
      </c>
      <c r="K19" s="111">
        <f t="shared" si="5"/>
        <v>0</v>
      </c>
      <c r="L19" s="111">
        <f t="shared" si="5"/>
        <v>0</v>
      </c>
      <c r="M19" s="111">
        <f t="shared" si="5"/>
        <v>0</v>
      </c>
      <c r="N19" s="111">
        <f t="shared" si="5"/>
        <v>0</v>
      </c>
      <c r="O19" s="111">
        <f t="shared" si="5"/>
        <v>0</v>
      </c>
      <c r="P19" s="111">
        <f t="shared" si="5"/>
        <v>0</v>
      </c>
      <c r="Q19" s="111">
        <f t="shared" si="5"/>
        <v>0</v>
      </c>
      <c r="R19" s="111">
        <f t="shared" si="5"/>
        <v>0</v>
      </c>
      <c r="S19" s="111"/>
      <c r="T19" s="111">
        <f t="shared" si="5"/>
        <v>0</v>
      </c>
      <c r="U19" s="111"/>
      <c r="V19" s="111">
        <f t="shared" si="5"/>
        <v>0</v>
      </c>
      <c r="W19" s="111">
        <f t="shared" si="5"/>
        <v>0</v>
      </c>
    </row>
    <row r="20" spans="1:23" ht="23.25" customHeight="1">
      <c r="A20" s="352"/>
      <c r="B20" s="361"/>
      <c r="C20" s="358"/>
      <c r="D20" s="301"/>
      <c r="E20" s="28" t="s">
        <v>111</v>
      </c>
      <c r="F20" s="31">
        <f>SUM(G20:W20)</f>
        <v>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21" customHeight="1">
      <c r="A21" s="352"/>
      <c r="B21" s="361"/>
      <c r="C21" s="358"/>
      <c r="D21" s="301"/>
      <c r="E21" s="28" t="s">
        <v>112</v>
      </c>
      <c r="F21" s="238">
        <f>SUM(G21:W21)</f>
        <v>0.5</v>
      </c>
      <c r="G21" s="29"/>
      <c r="H21" s="29"/>
      <c r="I21" s="239">
        <v>0.5</v>
      </c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21" customHeight="1">
      <c r="A22" s="352"/>
      <c r="B22" s="361"/>
      <c r="C22" s="358"/>
      <c r="D22" s="301"/>
      <c r="E22" s="28" t="s">
        <v>113</v>
      </c>
      <c r="F22" s="31">
        <f>SUM(G22:W22)</f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36" customHeight="1">
      <c r="A23" s="353"/>
      <c r="B23" s="362"/>
      <c r="C23" s="359"/>
      <c r="D23" s="324"/>
      <c r="E23" s="28" t="s">
        <v>114</v>
      </c>
      <c r="F23" s="31">
        <f>SUM(G23:W23)</f>
        <v>0</v>
      </c>
      <c r="G23" s="29"/>
      <c r="H23" s="29"/>
      <c r="I23" s="23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27" customFormat="1" ht="17.25" customHeight="1">
      <c r="A24" s="351" t="s">
        <v>118</v>
      </c>
      <c r="B24" s="360" t="s">
        <v>343</v>
      </c>
      <c r="C24" s="357">
        <v>2016</v>
      </c>
      <c r="D24" s="300" t="s">
        <v>210</v>
      </c>
      <c r="E24" s="25" t="s">
        <v>110</v>
      </c>
      <c r="F24" s="233">
        <f t="shared" ref="F24:W24" si="6">SUM(F25:F28)</f>
        <v>1.5</v>
      </c>
      <c r="G24" s="111">
        <f t="shared" si="6"/>
        <v>0</v>
      </c>
      <c r="H24" s="111">
        <f t="shared" si="6"/>
        <v>0</v>
      </c>
      <c r="I24" s="111">
        <f t="shared" si="6"/>
        <v>0</v>
      </c>
      <c r="J24" s="233">
        <f t="shared" si="6"/>
        <v>1.5</v>
      </c>
      <c r="K24" s="111">
        <f t="shared" si="6"/>
        <v>0</v>
      </c>
      <c r="L24" s="111">
        <f t="shared" si="6"/>
        <v>0</v>
      </c>
      <c r="M24" s="111">
        <f t="shared" si="6"/>
        <v>0</v>
      </c>
      <c r="N24" s="111">
        <f t="shared" si="6"/>
        <v>0</v>
      </c>
      <c r="O24" s="111">
        <f t="shared" si="6"/>
        <v>0</v>
      </c>
      <c r="P24" s="111">
        <f t="shared" si="6"/>
        <v>0</v>
      </c>
      <c r="Q24" s="111">
        <f t="shared" si="6"/>
        <v>0</v>
      </c>
      <c r="R24" s="111">
        <f t="shared" si="6"/>
        <v>0</v>
      </c>
      <c r="S24" s="111"/>
      <c r="T24" s="111">
        <f t="shared" si="6"/>
        <v>0</v>
      </c>
      <c r="U24" s="111"/>
      <c r="V24" s="111">
        <f t="shared" si="6"/>
        <v>0</v>
      </c>
      <c r="W24" s="111">
        <f t="shared" si="6"/>
        <v>0</v>
      </c>
    </row>
    <row r="25" spans="1:23" ht="23.25" customHeight="1">
      <c r="A25" s="352"/>
      <c r="B25" s="361"/>
      <c r="C25" s="358"/>
      <c r="D25" s="301"/>
      <c r="E25" s="28" t="s">
        <v>111</v>
      </c>
      <c r="F25" s="31">
        <f>SUM(G25:W25)</f>
        <v>0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21" customHeight="1">
      <c r="A26" s="352"/>
      <c r="B26" s="361"/>
      <c r="C26" s="358"/>
      <c r="D26" s="301"/>
      <c r="E26" s="28" t="s">
        <v>112</v>
      </c>
      <c r="F26" s="238">
        <f>SUM(G26:W26)</f>
        <v>1.5</v>
      </c>
      <c r="G26" s="29"/>
      <c r="H26" s="29"/>
      <c r="I26" s="29"/>
      <c r="J26" s="239">
        <v>1.5</v>
      </c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21" customHeight="1">
      <c r="A27" s="352"/>
      <c r="B27" s="361"/>
      <c r="C27" s="358"/>
      <c r="D27" s="301"/>
      <c r="E27" s="28" t="s">
        <v>113</v>
      </c>
      <c r="F27" s="31">
        <f>SUM(G27:W27)</f>
        <v>0</v>
      </c>
      <c r="G27" s="29"/>
      <c r="H27" s="29"/>
      <c r="I27" s="29"/>
      <c r="J27" s="23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36" customHeight="1">
      <c r="A28" s="353"/>
      <c r="B28" s="362"/>
      <c r="C28" s="359"/>
      <c r="D28" s="324"/>
      <c r="E28" s="28" t="s">
        <v>114</v>
      </c>
      <c r="F28" s="31">
        <f>SUM(G28:W28)</f>
        <v>0</v>
      </c>
      <c r="G28" s="29"/>
      <c r="H28" s="29"/>
      <c r="I28" s="29"/>
      <c r="J28" s="23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s="27" customFormat="1" ht="17.25" customHeight="1">
      <c r="A29" s="351" t="s">
        <v>118</v>
      </c>
      <c r="B29" s="360" t="s">
        <v>344</v>
      </c>
      <c r="C29" s="357">
        <v>2016</v>
      </c>
      <c r="D29" s="300" t="s">
        <v>210</v>
      </c>
      <c r="E29" s="25" t="s">
        <v>110</v>
      </c>
      <c r="F29" s="233">
        <f t="shared" ref="F29:R29" si="7">SUM(F30:F33)</f>
        <v>0.5</v>
      </c>
      <c r="G29" s="111">
        <f t="shared" si="7"/>
        <v>0</v>
      </c>
      <c r="H29" s="111">
        <f t="shared" si="7"/>
        <v>0</v>
      </c>
      <c r="I29" s="111">
        <f t="shared" si="7"/>
        <v>0</v>
      </c>
      <c r="J29" s="233">
        <f t="shared" si="7"/>
        <v>0.5</v>
      </c>
      <c r="K29" s="111">
        <f t="shared" si="7"/>
        <v>0</v>
      </c>
      <c r="L29" s="111">
        <f t="shared" si="7"/>
        <v>0</v>
      </c>
      <c r="M29" s="111">
        <f t="shared" si="7"/>
        <v>0</v>
      </c>
      <c r="N29" s="111">
        <f t="shared" si="7"/>
        <v>0</v>
      </c>
      <c r="O29" s="111">
        <f t="shared" si="7"/>
        <v>0</v>
      </c>
      <c r="P29" s="111">
        <f t="shared" si="7"/>
        <v>0</v>
      </c>
      <c r="Q29" s="111">
        <f t="shared" si="7"/>
        <v>0</v>
      </c>
      <c r="R29" s="111">
        <f t="shared" si="7"/>
        <v>0</v>
      </c>
      <c r="S29" s="111"/>
      <c r="T29" s="111">
        <f>SUM(T30:T33)</f>
        <v>0</v>
      </c>
      <c r="U29" s="111"/>
      <c r="V29" s="111">
        <f>SUM(V30:V33)</f>
        <v>0</v>
      </c>
      <c r="W29" s="111">
        <f>SUM(W30:W33)</f>
        <v>0</v>
      </c>
    </row>
    <row r="30" spans="1:23" ht="23.25" customHeight="1">
      <c r="A30" s="352"/>
      <c r="B30" s="361"/>
      <c r="C30" s="358"/>
      <c r="D30" s="301"/>
      <c r="E30" s="28" t="s">
        <v>111</v>
      </c>
      <c r="F30" s="31">
        <f>SUM(G30:W30)</f>
        <v>0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21" customHeight="1">
      <c r="A31" s="352"/>
      <c r="B31" s="361"/>
      <c r="C31" s="358"/>
      <c r="D31" s="301"/>
      <c r="E31" s="28" t="s">
        <v>112</v>
      </c>
      <c r="F31" s="238">
        <f>SUM(G31:W31)</f>
        <v>0.5</v>
      </c>
      <c r="G31" s="29"/>
      <c r="H31" s="29"/>
      <c r="I31" s="29"/>
      <c r="J31" s="239">
        <v>0.5</v>
      </c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21" customHeight="1">
      <c r="A32" s="352"/>
      <c r="B32" s="361"/>
      <c r="C32" s="358"/>
      <c r="D32" s="301"/>
      <c r="E32" s="28" t="s">
        <v>113</v>
      </c>
      <c r="F32" s="31">
        <f>SUM(G32:W32)</f>
        <v>0</v>
      </c>
      <c r="G32" s="29"/>
      <c r="H32" s="29"/>
      <c r="I32" s="29"/>
      <c r="J32" s="23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36" customHeight="1">
      <c r="A33" s="353"/>
      <c r="B33" s="362"/>
      <c r="C33" s="359"/>
      <c r="D33" s="324"/>
      <c r="E33" s="28" t="s">
        <v>114</v>
      </c>
      <c r="F33" s="30">
        <f>SUM(G33:W33)</f>
        <v>0</v>
      </c>
      <c r="G33" s="29"/>
      <c r="H33" s="29"/>
      <c r="I33" s="29"/>
      <c r="J33" s="23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s="27" customFormat="1" ht="17.25" hidden="1" customHeight="1">
      <c r="A34" s="351" t="s">
        <v>118</v>
      </c>
      <c r="B34" s="360"/>
      <c r="C34" s="357"/>
      <c r="D34" s="300"/>
      <c r="E34" s="25" t="s">
        <v>110</v>
      </c>
      <c r="F34" s="233">
        <f t="shared" ref="F34:R34" si="8">SUM(F35:F38)</f>
        <v>0</v>
      </c>
      <c r="G34" s="111">
        <f t="shared" si="8"/>
        <v>0</v>
      </c>
      <c r="H34" s="111">
        <f t="shared" si="8"/>
        <v>0</v>
      </c>
      <c r="I34" s="111">
        <f t="shared" si="8"/>
        <v>0</v>
      </c>
      <c r="J34" s="233">
        <f t="shared" si="8"/>
        <v>0</v>
      </c>
      <c r="K34" s="233">
        <f t="shared" si="8"/>
        <v>0</v>
      </c>
      <c r="L34" s="111">
        <f t="shared" si="8"/>
        <v>0</v>
      </c>
      <c r="M34" s="111">
        <f t="shared" si="8"/>
        <v>0</v>
      </c>
      <c r="N34" s="111">
        <f t="shared" si="8"/>
        <v>0</v>
      </c>
      <c r="O34" s="111">
        <f t="shared" si="8"/>
        <v>0</v>
      </c>
      <c r="P34" s="111">
        <f t="shared" si="8"/>
        <v>0</v>
      </c>
      <c r="Q34" s="111">
        <f t="shared" si="8"/>
        <v>0</v>
      </c>
      <c r="R34" s="111">
        <f t="shared" si="8"/>
        <v>0</v>
      </c>
      <c r="S34" s="111"/>
      <c r="T34" s="111">
        <f>SUM(T35:T38)</f>
        <v>0</v>
      </c>
      <c r="U34" s="111"/>
      <c r="V34" s="111">
        <f>SUM(V35:V38)</f>
        <v>0</v>
      </c>
      <c r="W34" s="111">
        <f>SUM(W35:W38)</f>
        <v>0</v>
      </c>
    </row>
    <row r="35" spans="1:23" ht="23.25" hidden="1" customHeight="1">
      <c r="A35" s="352"/>
      <c r="B35" s="361"/>
      <c r="C35" s="358"/>
      <c r="D35" s="301"/>
      <c r="E35" s="28" t="s">
        <v>111</v>
      </c>
      <c r="F35" s="31">
        <f>SUM(G35:W35)</f>
        <v>0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21" hidden="1" customHeight="1">
      <c r="A36" s="352"/>
      <c r="B36" s="361"/>
      <c r="C36" s="358"/>
      <c r="D36" s="301"/>
      <c r="E36" s="28" t="s">
        <v>112</v>
      </c>
      <c r="F36" s="238">
        <f>SUM(G36:W36)</f>
        <v>0</v>
      </c>
      <c r="G36" s="29"/>
      <c r="H36" s="29"/>
      <c r="I36" s="29"/>
      <c r="J36" s="29"/>
      <c r="K36" s="23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21" hidden="1" customHeight="1">
      <c r="A37" s="352"/>
      <c r="B37" s="361"/>
      <c r="C37" s="358"/>
      <c r="D37" s="301"/>
      <c r="E37" s="28" t="s">
        <v>113</v>
      </c>
      <c r="F37" s="31">
        <f>SUM(G37:W37)</f>
        <v>0</v>
      </c>
      <c r="G37" s="29"/>
      <c r="H37" s="29"/>
      <c r="I37" s="29"/>
      <c r="J37" s="23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36" hidden="1" customHeight="1">
      <c r="A38" s="353"/>
      <c r="B38" s="362"/>
      <c r="C38" s="359"/>
      <c r="D38" s="324"/>
      <c r="E38" s="28" t="s">
        <v>114</v>
      </c>
      <c r="F38" s="31">
        <f>SUM(G38:W38)</f>
        <v>0</v>
      </c>
      <c r="G38" s="29"/>
      <c r="H38" s="29"/>
      <c r="I38" s="29"/>
      <c r="J38" s="239"/>
      <c r="K38" s="23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s="27" customFormat="1" ht="17.25" customHeight="1">
      <c r="A39" s="351" t="s">
        <v>118</v>
      </c>
      <c r="B39" s="360"/>
      <c r="C39" s="357"/>
      <c r="D39" s="300"/>
      <c r="E39" s="25" t="s">
        <v>110</v>
      </c>
      <c r="F39" s="111">
        <f t="shared" ref="F39:R39" si="9">SUM(F40:F43)</f>
        <v>0</v>
      </c>
      <c r="G39" s="111">
        <f t="shared" si="9"/>
        <v>0</v>
      </c>
      <c r="H39" s="111">
        <f t="shared" si="9"/>
        <v>0</v>
      </c>
      <c r="I39" s="111">
        <f t="shared" si="9"/>
        <v>0</v>
      </c>
      <c r="J39" s="111">
        <f t="shared" si="9"/>
        <v>0</v>
      </c>
      <c r="K39" s="111">
        <f t="shared" si="9"/>
        <v>0</v>
      </c>
      <c r="L39" s="111">
        <f t="shared" si="9"/>
        <v>0</v>
      </c>
      <c r="M39" s="111">
        <f t="shared" si="9"/>
        <v>0</v>
      </c>
      <c r="N39" s="111">
        <f t="shared" si="9"/>
        <v>0</v>
      </c>
      <c r="O39" s="111">
        <f t="shared" si="9"/>
        <v>0</v>
      </c>
      <c r="P39" s="111">
        <f t="shared" si="9"/>
        <v>0</v>
      </c>
      <c r="Q39" s="111">
        <f t="shared" si="9"/>
        <v>0</v>
      </c>
      <c r="R39" s="111">
        <f t="shared" si="9"/>
        <v>0</v>
      </c>
      <c r="S39" s="111"/>
      <c r="T39" s="111">
        <f>SUM(T40:T43)</f>
        <v>0</v>
      </c>
      <c r="U39" s="111"/>
      <c r="V39" s="111">
        <f>SUM(V40:V43)</f>
        <v>0</v>
      </c>
      <c r="W39" s="111">
        <f>SUM(W40:W43)</f>
        <v>0</v>
      </c>
    </row>
    <row r="40" spans="1:23" ht="23.25" customHeight="1">
      <c r="A40" s="352"/>
      <c r="B40" s="361"/>
      <c r="C40" s="358"/>
      <c r="D40" s="301"/>
      <c r="E40" s="28" t="s">
        <v>111</v>
      </c>
      <c r="F40" s="110">
        <f>SUM(G40:W40)</f>
        <v>0</v>
      </c>
      <c r="G40" s="56"/>
      <c r="H40" s="56"/>
      <c r="I40" s="56"/>
      <c r="J40" s="56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21" customHeight="1">
      <c r="A41" s="352"/>
      <c r="B41" s="361"/>
      <c r="C41" s="358"/>
      <c r="D41" s="301"/>
      <c r="E41" s="28" t="s">
        <v>112</v>
      </c>
      <c r="F41" s="110">
        <f>SUM(G41:W41)</f>
        <v>0</v>
      </c>
      <c r="G41" s="56"/>
      <c r="H41" s="56"/>
      <c r="I41" s="56"/>
      <c r="J41" s="56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21" customHeight="1">
      <c r="A42" s="352"/>
      <c r="B42" s="361"/>
      <c r="C42" s="358"/>
      <c r="D42" s="301"/>
      <c r="E42" s="28" t="s">
        <v>113</v>
      </c>
      <c r="F42" s="110">
        <f>SUM(G42:W42)</f>
        <v>0</v>
      </c>
      <c r="G42" s="56"/>
      <c r="H42" s="56"/>
      <c r="I42" s="56"/>
      <c r="J42" s="56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36" customHeight="1">
      <c r="A43" s="353"/>
      <c r="B43" s="362"/>
      <c r="C43" s="359"/>
      <c r="D43" s="324"/>
      <c r="E43" s="28" t="s">
        <v>114</v>
      </c>
      <c r="F43" s="110">
        <f>SUM(G43:W43)</f>
        <v>0</v>
      </c>
      <c r="G43" s="56"/>
      <c r="H43" s="56"/>
      <c r="I43" s="56"/>
      <c r="J43" s="56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s="27" customFormat="1">
      <c r="A44" s="336" t="s">
        <v>156</v>
      </c>
      <c r="B44" s="337"/>
      <c r="C44" s="337"/>
      <c r="D44" s="338"/>
      <c r="E44" s="25" t="s">
        <v>110</v>
      </c>
      <c r="F44" s="233">
        <f>SUM(F45:F48)</f>
        <v>2.5</v>
      </c>
      <c r="G44" s="26">
        <f>SUM(G45:G48)</f>
        <v>0</v>
      </c>
      <c r="H44" s="237">
        <f t="shared" ref="H44:W44" si="10">SUM(H45:H48)</f>
        <v>0</v>
      </c>
      <c r="I44" s="237">
        <f t="shared" si="10"/>
        <v>0.5</v>
      </c>
      <c r="J44" s="237">
        <f t="shared" si="10"/>
        <v>2</v>
      </c>
      <c r="K44" s="237">
        <f t="shared" si="10"/>
        <v>0</v>
      </c>
      <c r="L44" s="26">
        <f t="shared" si="10"/>
        <v>0</v>
      </c>
      <c r="M44" s="26">
        <f t="shared" si="10"/>
        <v>0</v>
      </c>
      <c r="N44" s="26">
        <f t="shared" si="10"/>
        <v>0</v>
      </c>
      <c r="O44" s="26">
        <f t="shared" si="10"/>
        <v>0</v>
      </c>
      <c r="P44" s="26">
        <f t="shared" si="10"/>
        <v>0</v>
      </c>
      <c r="Q44" s="26">
        <f t="shared" si="10"/>
        <v>0</v>
      </c>
      <c r="R44" s="26">
        <f t="shared" si="10"/>
        <v>0</v>
      </c>
      <c r="S44" s="26"/>
      <c r="T44" s="26">
        <f t="shared" si="10"/>
        <v>0</v>
      </c>
      <c r="U44" s="26"/>
      <c r="V44" s="26">
        <f t="shared" si="10"/>
        <v>0</v>
      </c>
      <c r="W44" s="26">
        <f t="shared" si="10"/>
        <v>0</v>
      </c>
    </row>
    <row r="45" spans="1:23" s="24" customFormat="1">
      <c r="A45" s="339"/>
      <c r="B45" s="340"/>
      <c r="C45" s="340"/>
      <c r="D45" s="341"/>
      <c r="E45" s="30" t="s">
        <v>111</v>
      </c>
      <c r="F45" s="31">
        <f>SUM(G45:W45)</f>
        <v>0</v>
      </c>
      <c r="G45" s="31">
        <f>G20+G25+G30+G35+G40</f>
        <v>0</v>
      </c>
      <c r="H45" s="31">
        <f t="shared" ref="H45:W48" si="11">H20+H25+H30+H35+H40</f>
        <v>0</v>
      </c>
      <c r="I45" s="31">
        <f t="shared" si="11"/>
        <v>0</v>
      </c>
      <c r="J45" s="31">
        <f t="shared" si="11"/>
        <v>0</v>
      </c>
      <c r="K45" s="31">
        <f t="shared" si="11"/>
        <v>0</v>
      </c>
      <c r="L45" s="31">
        <f t="shared" si="11"/>
        <v>0</v>
      </c>
      <c r="M45" s="31">
        <f t="shared" si="11"/>
        <v>0</v>
      </c>
      <c r="N45" s="31">
        <f t="shared" si="11"/>
        <v>0</v>
      </c>
      <c r="O45" s="31">
        <f t="shared" si="11"/>
        <v>0</v>
      </c>
      <c r="P45" s="31">
        <f t="shared" si="11"/>
        <v>0</v>
      </c>
      <c r="Q45" s="31">
        <f t="shared" si="11"/>
        <v>0</v>
      </c>
      <c r="R45" s="31">
        <f t="shared" si="11"/>
        <v>0</v>
      </c>
      <c r="S45" s="31">
        <f t="shared" si="11"/>
        <v>0</v>
      </c>
      <c r="T45" s="31">
        <f t="shared" si="11"/>
        <v>0</v>
      </c>
      <c r="U45" s="31">
        <f t="shared" si="11"/>
        <v>0</v>
      </c>
      <c r="V45" s="31">
        <f t="shared" si="11"/>
        <v>0</v>
      </c>
      <c r="W45" s="31">
        <f t="shared" si="11"/>
        <v>0</v>
      </c>
    </row>
    <row r="46" spans="1:23" s="24" customFormat="1">
      <c r="A46" s="339"/>
      <c r="B46" s="340"/>
      <c r="C46" s="340"/>
      <c r="D46" s="341"/>
      <c r="E46" s="30" t="s">
        <v>112</v>
      </c>
      <c r="F46" s="238">
        <f>SUM(G46:W46)</f>
        <v>2.5</v>
      </c>
      <c r="G46" s="31">
        <f>G21+G26+G31+G36+G41</f>
        <v>0</v>
      </c>
      <c r="H46" s="238">
        <f t="shared" ref="H46:V46" si="12">H21+H26+H31+H36+H41</f>
        <v>0</v>
      </c>
      <c r="I46" s="238">
        <f t="shared" si="12"/>
        <v>0.5</v>
      </c>
      <c r="J46" s="238">
        <f t="shared" si="12"/>
        <v>2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 t="shared" si="12"/>
        <v>0</v>
      </c>
      <c r="O46" s="31">
        <f t="shared" si="12"/>
        <v>0</v>
      </c>
      <c r="P46" s="31">
        <f t="shared" si="12"/>
        <v>0</v>
      </c>
      <c r="Q46" s="31">
        <f t="shared" si="12"/>
        <v>0</v>
      </c>
      <c r="R46" s="31">
        <f t="shared" si="12"/>
        <v>0</v>
      </c>
      <c r="S46" s="31">
        <f t="shared" si="12"/>
        <v>0</v>
      </c>
      <c r="T46" s="31">
        <f t="shared" si="12"/>
        <v>0</v>
      </c>
      <c r="U46" s="31">
        <f t="shared" si="12"/>
        <v>0</v>
      </c>
      <c r="V46" s="31">
        <f t="shared" si="12"/>
        <v>0</v>
      </c>
      <c r="W46" s="31">
        <f t="shared" si="11"/>
        <v>0</v>
      </c>
    </row>
    <row r="47" spans="1:23" s="24" customFormat="1">
      <c r="A47" s="339"/>
      <c r="B47" s="340"/>
      <c r="C47" s="340"/>
      <c r="D47" s="341"/>
      <c r="E47" s="30" t="s">
        <v>113</v>
      </c>
      <c r="F47" s="238">
        <f>SUM(G47:W47)</f>
        <v>0</v>
      </c>
      <c r="G47" s="31">
        <f>G22+G27+G32+G37+G42</f>
        <v>0</v>
      </c>
      <c r="H47" s="31">
        <f t="shared" si="11"/>
        <v>0</v>
      </c>
      <c r="I47" s="31">
        <f t="shared" si="11"/>
        <v>0</v>
      </c>
      <c r="J47" s="238">
        <f t="shared" si="11"/>
        <v>0</v>
      </c>
      <c r="K47" s="31">
        <f t="shared" si="11"/>
        <v>0</v>
      </c>
      <c r="L47" s="31">
        <f t="shared" si="11"/>
        <v>0</v>
      </c>
      <c r="M47" s="31">
        <f t="shared" si="11"/>
        <v>0</v>
      </c>
      <c r="N47" s="31">
        <f t="shared" si="11"/>
        <v>0</v>
      </c>
      <c r="O47" s="31">
        <f t="shared" si="11"/>
        <v>0</v>
      </c>
      <c r="P47" s="31">
        <f t="shared" si="11"/>
        <v>0</v>
      </c>
      <c r="Q47" s="31">
        <f t="shared" si="11"/>
        <v>0</v>
      </c>
      <c r="R47" s="31">
        <f t="shared" si="11"/>
        <v>0</v>
      </c>
      <c r="S47" s="31">
        <f t="shared" si="11"/>
        <v>0</v>
      </c>
      <c r="T47" s="31">
        <f t="shared" si="11"/>
        <v>0</v>
      </c>
      <c r="U47" s="31">
        <f t="shared" si="11"/>
        <v>0</v>
      </c>
      <c r="V47" s="31">
        <f t="shared" si="11"/>
        <v>0</v>
      </c>
      <c r="W47" s="31">
        <f t="shared" si="11"/>
        <v>0</v>
      </c>
    </row>
    <row r="48" spans="1:23" s="24" customFormat="1" ht="31.5">
      <c r="A48" s="342"/>
      <c r="B48" s="343"/>
      <c r="C48" s="343"/>
      <c r="D48" s="344"/>
      <c r="E48" s="30" t="s">
        <v>114</v>
      </c>
      <c r="F48" s="238">
        <f>SUM(G48:W48)</f>
        <v>0</v>
      </c>
      <c r="G48" s="31">
        <f>G23+G28+G33+G38+G43</f>
        <v>0</v>
      </c>
      <c r="H48" s="31">
        <f t="shared" si="11"/>
        <v>0</v>
      </c>
      <c r="I48" s="238">
        <f t="shared" si="11"/>
        <v>0</v>
      </c>
      <c r="J48" s="238">
        <f t="shared" si="11"/>
        <v>0</v>
      </c>
      <c r="K48" s="238">
        <f t="shared" si="11"/>
        <v>0</v>
      </c>
      <c r="L48" s="31">
        <f t="shared" si="11"/>
        <v>0</v>
      </c>
      <c r="M48" s="31">
        <f t="shared" si="11"/>
        <v>0</v>
      </c>
      <c r="N48" s="31">
        <f t="shared" si="11"/>
        <v>0</v>
      </c>
      <c r="O48" s="31">
        <f t="shared" si="11"/>
        <v>0</v>
      </c>
      <c r="P48" s="31">
        <f t="shared" si="11"/>
        <v>0</v>
      </c>
      <c r="Q48" s="31">
        <f t="shared" si="11"/>
        <v>0</v>
      </c>
      <c r="R48" s="31">
        <f t="shared" si="11"/>
        <v>0</v>
      </c>
      <c r="S48" s="31">
        <f t="shared" si="11"/>
        <v>0</v>
      </c>
      <c r="T48" s="31">
        <f t="shared" si="11"/>
        <v>0</v>
      </c>
      <c r="U48" s="31">
        <f t="shared" si="11"/>
        <v>0</v>
      </c>
      <c r="V48" s="31">
        <f t="shared" si="11"/>
        <v>0</v>
      </c>
      <c r="W48" s="31">
        <f t="shared" si="11"/>
        <v>0</v>
      </c>
    </row>
    <row r="49" spans="1:23" s="60" customFormat="1" ht="30" customHeight="1">
      <c r="A49" s="65"/>
      <c r="B49" s="345" t="s">
        <v>192</v>
      </c>
      <c r="C49" s="346"/>
      <c r="D49" s="346"/>
      <c r="E49" s="346"/>
      <c r="F49" s="346"/>
      <c r="G49" s="346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  <c r="T49" s="346"/>
      <c r="U49" s="346"/>
      <c r="V49" s="346"/>
      <c r="W49" s="347"/>
    </row>
    <row r="50" spans="1:23" s="27" customFormat="1" ht="15.75" customHeight="1">
      <c r="A50" s="367" t="s">
        <v>120</v>
      </c>
      <c r="B50" s="370" t="s">
        <v>200</v>
      </c>
      <c r="C50" s="373" t="s">
        <v>332</v>
      </c>
      <c r="D50" s="351" t="s">
        <v>87</v>
      </c>
      <c r="E50" s="25" t="s">
        <v>110</v>
      </c>
      <c r="F50" s="111">
        <f>SUM(G50:W50)</f>
        <v>0</v>
      </c>
      <c r="G50" s="111">
        <f>SUM(G51:G54)</f>
        <v>0</v>
      </c>
      <c r="H50" s="111">
        <f t="shared" ref="H50:W50" si="13">SUM(H51:H54)</f>
        <v>0</v>
      </c>
      <c r="I50" s="111">
        <f t="shared" si="13"/>
        <v>0</v>
      </c>
      <c r="J50" s="111">
        <f t="shared" si="13"/>
        <v>0</v>
      </c>
      <c r="K50" s="111">
        <f t="shared" si="13"/>
        <v>0</v>
      </c>
      <c r="L50" s="111">
        <f t="shared" si="13"/>
        <v>0</v>
      </c>
      <c r="M50" s="111">
        <f t="shared" si="13"/>
        <v>0</v>
      </c>
      <c r="N50" s="111">
        <f t="shared" si="13"/>
        <v>0</v>
      </c>
      <c r="O50" s="111">
        <f t="shared" si="13"/>
        <v>0</v>
      </c>
      <c r="P50" s="111">
        <f t="shared" si="13"/>
        <v>0</v>
      </c>
      <c r="Q50" s="111">
        <f t="shared" si="13"/>
        <v>0</v>
      </c>
      <c r="R50" s="111">
        <f t="shared" si="13"/>
        <v>0</v>
      </c>
      <c r="S50" s="111">
        <f t="shared" si="13"/>
        <v>0</v>
      </c>
      <c r="T50" s="111">
        <f t="shared" si="13"/>
        <v>0</v>
      </c>
      <c r="U50" s="111">
        <f t="shared" si="13"/>
        <v>0</v>
      </c>
      <c r="V50" s="111">
        <f t="shared" si="13"/>
        <v>0</v>
      </c>
      <c r="W50" s="111">
        <f t="shared" si="13"/>
        <v>0</v>
      </c>
    </row>
    <row r="51" spans="1:23" ht="21" customHeight="1">
      <c r="A51" s="368"/>
      <c r="B51" s="371"/>
      <c r="C51" s="374"/>
      <c r="D51" s="352"/>
      <c r="E51" s="28" t="s">
        <v>111</v>
      </c>
      <c r="F51" s="110">
        <f>SUM(G51:W51)</f>
        <v>0</v>
      </c>
      <c r="G51" s="110">
        <f>G56</f>
        <v>0</v>
      </c>
      <c r="H51" s="110">
        <f t="shared" ref="H51:W51" si="14">H56</f>
        <v>0</v>
      </c>
      <c r="I51" s="110">
        <f t="shared" si="14"/>
        <v>0</v>
      </c>
      <c r="J51" s="110">
        <f t="shared" si="14"/>
        <v>0</v>
      </c>
      <c r="K51" s="110">
        <f t="shared" si="14"/>
        <v>0</v>
      </c>
      <c r="L51" s="110">
        <f t="shared" si="14"/>
        <v>0</v>
      </c>
      <c r="M51" s="110">
        <f t="shared" si="14"/>
        <v>0</v>
      </c>
      <c r="N51" s="110">
        <f t="shared" si="14"/>
        <v>0</v>
      </c>
      <c r="O51" s="110">
        <f t="shared" si="14"/>
        <v>0</v>
      </c>
      <c r="P51" s="110">
        <f t="shared" si="14"/>
        <v>0</v>
      </c>
      <c r="Q51" s="110">
        <f t="shared" si="14"/>
        <v>0</v>
      </c>
      <c r="R51" s="110">
        <f t="shared" si="14"/>
        <v>0</v>
      </c>
      <c r="S51" s="110">
        <f t="shared" si="14"/>
        <v>0</v>
      </c>
      <c r="T51" s="110">
        <f t="shared" si="14"/>
        <v>0</v>
      </c>
      <c r="U51" s="110">
        <f t="shared" si="14"/>
        <v>0</v>
      </c>
      <c r="V51" s="110">
        <f t="shared" si="14"/>
        <v>0</v>
      </c>
      <c r="W51" s="110">
        <f t="shared" si="14"/>
        <v>0</v>
      </c>
    </row>
    <row r="52" spans="1:23" ht="19.5" customHeight="1">
      <c r="A52" s="368"/>
      <c r="B52" s="371"/>
      <c r="C52" s="374"/>
      <c r="D52" s="352"/>
      <c r="E52" s="28" t="s">
        <v>112</v>
      </c>
      <c r="F52" s="110">
        <f>SUM(G52:W52)</f>
        <v>0</v>
      </c>
      <c r="G52" s="110">
        <f t="shared" ref="G52:W52" si="15">G57</f>
        <v>0</v>
      </c>
      <c r="H52" s="110">
        <f t="shared" si="15"/>
        <v>0</v>
      </c>
      <c r="I52" s="110">
        <f t="shared" si="15"/>
        <v>0</v>
      </c>
      <c r="J52" s="110">
        <f t="shared" si="15"/>
        <v>0</v>
      </c>
      <c r="K52" s="110">
        <f t="shared" si="15"/>
        <v>0</v>
      </c>
      <c r="L52" s="110">
        <f t="shared" si="15"/>
        <v>0</v>
      </c>
      <c r="M52" s="110">
        <f t="shared" si="15"/>
        <v>0</v>
      </c>
      <c r="N52" s="110">
        <f t="shared" si="15"/>
        <v>0</v>
      </c>
      <c r="O52" s="110">
        <f t="shared" si="15"/>
        <v>0</v>
      </c>
      <c r="P52" s="110">
        <f t="shared" si="15"/>
        <v>0</v>
      </c>
      <c r="Q52" s="110">
        <f t="shared" si="15"/>
        <v>0</v>
      </c>
      <c r="R52" s="110">
        <f t="shared" si="15"/>
        <v>0</v>
      </c>
      <c r="S52" s="110">
        <f t="shared" si="15"/>
        <v>0</v>
      </c>
      <c r="T52" s="110">
        <f t="shared" si="15"/>
        <v>0</v>
      </c>
      <c r="U52" s="110">
        <f t="shared" si="15"/>
        <v>0</v>
      </c>
      <c r="V52" s="110">
        <f t="shared" si="15"/>
        <v>0</v>
      </c>
      <c r="W52" s="110">
        <f t="shared" si="15"/>
        <v>0</v>
      </c>
    </row>
    <row r="53" spans="1:23" ht="20.25" customHeight="1">
      <c r="A53" s="368"/>
      <c r="B53" s="371"/>
      <c r="C53" s="374"/>
      <c r="D53" s="352"/>
      <c r="E53" s="28" t="s">
        <v>113</v>
      </c>
      <c r="F53" s="110">
        <f>SUM(G53:W53)</f>
        <v>0</v>
      </c>
      <c r="G53" s="110">
        <f t="shared" ref="G53:W53" si="16">G58</f>
        <v>0</v>
      </c>
      <c r="H53" s="110">
        <f t="shared" si="16"/>
        <v>0</v>
      </c>
      <c r="I53" s="110">
        <f t="shared" si="16"/>
        <v>0</v>
      </c>
      <c r="J53" s="110">
        <f t="shared" si="16"/>
        <v>0</v>
      </c>
      <c r="K53" s="110">
        <f t="shared" si="16"/>
        <v>0</v>
      </c>
      <c r="L53" s="110">
        <f t="shared" si="16"/>
        <v>0</v>
      </c>
      <c r="M53" s="110">
        <f t="shared" si="16"/>
        <v>0</v>
      </c>
      <c r="N53" s="110">
        <f t="shared" si="16"/>
        <v>0</v>
      </c>
      <c r="O53" s="110">
        <f t="shared" si="16"/>
        <v>0</v>
      </c>
      <c r="P53" s="110">
        <f t="shared" si="16"/>
        <v>0</v>
      </c>
      <c r="Q53" s="110">
        <f t="shared" si="16"/>
        <v>0</v>
      </c>
      <c r="R53" s="110">
        <f t="shared" si="16"/>
        <v>0</v>
      </c>
      <c r="S53" s="110">
        <f t="shared" si="16"/>
        <v>0</v>
      </c>
      <c r="T53" s="110">
        <f t="shared" si="16"/>
        <v>0</v>
      </c>
      <c r="U53" s="110">
        <f t="shared" si="16"/>
        <v>0</v>
      </c>
      <c r="V53" s="110">
        <f t="shared" si="16"/>
        <v>0</v>
      </c>
      <c r="W53" s="110">
        <f t="shared" si="16"/>
        <v>0</v>
      </c>
    </row>
    <row r="54" spans="1:23" ht="36.75" customHeight="1">
      <c r="A54" s="369"/>
      <c r="B54" s="372"/>
      <c r="C54" s="375"/>
      <c r="D54" s="353"/>
      <c r="E54" s="28" t="s">
        <v>114</v>
      </c>
      <c r="F54" s="110">
        <f>SUM(G54:W54)</f>
        <v>0</v>
      </c>
      <c r="G54" s="110">
        <f t="shared" ref="G54:W54" si="17">G59</f>
        <v>0</v>
      </c>
      <c r="H54" s="110">
        <f t="shared" si="17"/>
        <v>0</v>
      </c>
      <c r="I54" s="110">
        <f t="shared" si="17"/>
        <v>0</v>
      </c>
      <c r="J54" s="110">
        <f t="shared" si="17"/>
        <v>0</v>
      </c>
      <c r="K54" s="110">
        <f t="shared" si="17"/>
        <v>0</v>
      </c>
      <c r="L54" s="110">
        <f t="shared" si="17"/>
        <v>0</v>
      </c>
      <c r="M54" s="110">
        <f t="shared" si="17"/>
        <v>0</v>
      </c>
      <c r="N54" s="110">
        <f t="shared" si="17"/>
        <v>0</v>
      </c>
      <c r="O54" s="110">
        <f t="shared" si="17"/>
        <v>0</v>
      </c>
      <c r="P54" s="110">
        <f t="shared" si="17"/>
        <v>0</v>
      </c>
      <c r="Q54" s="110">
        <f t="shared" si="17"/>
        <v>0</v>
      </c>
      <c r="R54" s="110">
        <f t="shared" si="17"/>
        <v>0</v>
      </c>
      <c r="S54" s="110">
        <f t="shared" si="17"/>
        <v>0</v>
      </c>
      <c r="T54" s="110">
        <f t="shared" si="17"/>
        <v>0</v>
      </c>
      <c r="U54" s="110">
        <f t="shared" si="17"/>
        <v>0</v>
      </c>
      <c r="V54" s="110">
        <f t="shared" si="17"/>
        <v>0</v>
      </c>
      <c r="W54" s="110">
        <f t="shared" si="17"/>
        <v>0</v>
      </c>
    </row>
    <row r="55" spans="1:23" ht="18.75" customHeight="1">
      <c r="A55" s="364" t="s">
        <v>121</v>
      </c>
      <c r="B55" s="354"/>
      <c r="C55" s="373"/>
      <c r="D55" s="300"/>
      <c r="E55" s="25" t="s">
        <v>110</v>
      </c>
      <c r="F55" s="111">
        <f t="shared" ref="F55:W55" si="18">SUM(F56:F59)</f>
        <v>0</v>
      </c>
      <c r="G55" s="111">
        <f t="shared" si="18"/>
        <v>0</v>
      </c>
      <c r="H55" s="111">
        <f t="shared" si="18"/>
        <v>0</v>
      </c>
      <c r="I55" s="111">
        <f t="shared" si="18"/>
        <v>0</v>
      </c>
      <c r="J55" s="111">
        <f t="shared" si="18"/>
        <v>0</v>
      </c>
      <c r="K55" s="111">
        <f t="shared" si="18"/>
        <v>0</v>
      </c>
      <c r="L55" s="111">
        <f t="shared" si="18"/>
        <v>0</v>
      </c>
      <c r="M55" s="111">
        <f t="shared" si="18"/>
        <v>0</v>
      </c>
      <c r="N55" s="111">
        <f t="shared" si="18"/>
        <v>0</v>
      </c>
      <c r="O55" s="111">
        <f t="shared" si="18"/>
        <v>0</v>
      </c>
      <c r="P55" s="111">
        <f t="shared" si="18"/>
        <v>0</v>
      </c>
      <c r="Q55" s="111">
        <f t="shared" si="18"/>
        <v>0</v>
      </c>
      <c r="R55" s="111">
        <f t="shared" si="18"/>
        <v>0</v>
      </c>
      <c r="S55" s="111"/>
      <c r="T55" s="111">
        <f t="shared" si="18"/>
        <v>0</v>
      </c>
      <c r="U55" s="111"/>
      <c r="V55" s="111">
        <f t="shared" si="18"/>
        <v>0</v>
      </c>
      <c r="W55" s="111">
        <f t="shared" si="18"/>
        <v>0</v>
      </c>
    </row>
    <row r="56" spans="1:23" ht="21.75" customHeight="1">
      <c r="A56" s="365"/>
      <c r="B56" s="355"/>
      <c r="C56" s="374"/>
      <c r="D56" s="301"/>
      <c r="E56" s="28" t="s">
        <v>111</v>
      </c>
      <c r="F56" s="110">
        <f>SUM(G56:W56)</f>
        <v>0</v>
      </c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:23" ht="21.75" customHeight="1">
      <c r="A57" s="365"/>
      <c r="B57" s="355"/>
      <c r="C57" s="374"/>
      <c r="D57" s="301"/>
      <c r="E57" s="28" t="s">
        <v>112</v>
      </c>
      <c r="F57" s="110">
        <f>SUM(G57:W57)</f>
        <v>0</v>
      </c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:23" ht="18" customHeight="1">
      <c r="A58" s="365"/>
      <c r="B58" s="355"/>
      <c r="C58" s="374"/>
      <c r="D58" s="301"/>
      <c r="E58" s="28" t="s">
        <v>113</v>
      </c>
      <c r="F58" s="110">
        <f>SUM(H58:W58)</f>
        <v>0</v>
      </c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:23" ht="28.5" customHeight="1">
      <c r="A59" s="366"/>
      <c r="B59" s="356"/>
      <c r="C59" s="375"/>
      <c r="D59" s="324"/>
      <c r="E59" s="28" t="s">
        <v>114</v>
      </c>
      <c r="F59" s="110">
        <f>SUM(G59:W59)</f>
        <v>0</v>
      </c>
      <c r="G59" s="189"/>
      <c r="H59" s="189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s="27" customFormat="1" ht="15.75" customHeight="1">
      <c r="A60" s="376" t="s">
        <v>123</v>
      </c>
      <c r="B60" s="370" t="s">
        <v>201</v>
      </c>
      <c r="C60" s="373" t="s">
        <v>333</v>
      </c>
      <c r="D60" s="351" t="s">
        <v>87</v>
      </c>
      <c r="E60" s="25" t="s">
        <v>110</v>
      </c>
      <c r="F60" s="233">
        <f>SUM(F65,F70)</f>
        <v>6.0250000000000004</v>
      </c>
      <c r="G60" s="111">
        <f t="shared" ref="G60:W60" si="19">SUM(G65,G70)</f>
        <v>0</v>
      </c>
      <c r="H60" s="233">
        <f t="shared" si="19"/>
        <v>0.34166666666666662</v>
      </c>
      <c r="I60" s="233">
        <f t="shared" si="19"/>
        <v>2.0083333333333333</v>
      </c>
      <c r="J60" s="233">
        <f t="shared" si="19"/>
        <v>2.0083333333333333</v>
      </c>
      <c r="K60" s="233">
        <f t="shared" si="19"/>
        <v>1.6666666666666667</v>
      </c>
      <c r="L60" s="111">
        <f t="shared" si="19"/>
        <v>0</v>
      </c>
      <c r="M60" s="111">
        <f t="shared" si="19"/>
        <v>0</v>
      </c>
      <c r="N60" s="111">
        <f t="shared" si="19"/>
        <v>0</v>
      </c>
      <c r="O60" s="111">
        <f t="shared" si="19"/>
        <v>0</v>
      </c>
      <c r="P60" s="111">
        <f t="shared" si="19"/>
        <v>0</v>
      </c>
      <c r="Q60" s="111">
        <f t="shared" si="19"/>
        <v>0</v>
      </c>
      <c r="R60" s="111">
        <f t="shared" si="19"/>
        <v>0</v>
      </c>
      <c r="S60" s="111"/>
      <c r="T60" s="111">
        <f t="shared" si="19"/>
        <v>0</v>
      </c>
      <c r="U60" s="111"/>
      <c r="V60" s="111">
        <f t="shared" si="19"/>
        <v>0</v>
      </c>
      <c r="W60" s="111">
        <f t="shared" si="19"/>
        <v>0</v>
      </c>
    </row>
    <row r="61" spans="1:23" ht="15.75" customHeight="1">
      <c r="A61" s="377"/>
      <c r="B61" s="371"/>
      <c r="C61" s="374"/>
      <c r="D61" s="352"/>
      <c r="E61" s="28" t="s">
        <v>111</v>
      </c>
      <c r="F61" s="110">
        <f>SUM(F66,F71)</f>
        <v>0</v>
      </c>
      <c r="G61" s="110">
        <f t="shared" ref="G61:W61" si="20">SUM(G66,G71)</f>
        <v>0</v>
      </c>
      <c r="H61" s="110">
        <f t="shared" si="20"/>
        <v>0</v>
      </c>
      <c r="I61" s="110">
        <f t="shared" si="20"/>
        <v>0</v>
      </c>
      <c r="J61" s="110">
        <f t="shared" si="20"/>
        <v>0</v>
      </c>
      <c r="K61" s="110">
        <f t="shared" si="20"/>
        <v>0</v>
      </c>
      <c r="L61" s="110">
        <f t="shared" si="20"/>
        <v>0</v>
      </c>
      <c r="M61" s="110">
        <f t="shared" si="20"/>
        <v>0</v>
      </c>
      <c r="N61" s="110">
        <f t="shared" si="20"/>
        <v>0</v>
      </c>
      <c r="O61" s="110"/>
      <c r="P61" s="110"/>
      <c r="Q61" s="110"/>
      <c r="R61" s="110"/>
      <c r="S61" s="110"/>
      <c r="T61" s="110"/>
      <c r="U61" s="110"/>
      <c r="V61" s="110">
        <f t="shared" si="20"/>
        <v>0</v>
      </c>
      <c r="W61" s="110">
        <f t="shared" si="20"/>
        <v>0</v>
      </c>
    </row>
    <row r="62" spans="1:23" ht="15.75" customHeight="1">
      <c r="A62" s="377"/>
      <c r="B62" s="371"/>
      <c r="C62" s="374"/>
      <c r="D62" s="352"/>
      <c r="E62" s="28" t="s">
        <v>112</v>
      </c>
      <c r="F62" s="234">
        <f t="shared" ref="F62:W64" si="21">SUM(F67,F72)</f>
        <v>6.0250000000000004</v>
      </c>
      <c r="G62" s="110">
        <f>SUM(G67,G72)</f>
        <v>0</v>
      </c>
      <c r="H62" s="234">
        <f t="shared" si="21"/>
        <v>0.34166666666666662</v>
      </c>
      <c r="I62" s="234">
        <f t="shared" si="21"/>
        <v>2.0083333333333333</v>
      </c>
      <c r="J62" s="234">
        <f t="shared" si="21"/>
        <v>2.0083333333333333</v>
      </c>
      <c r="K62" s="234">
        <f t="shared" si="21"/>
        <v>1.6666666666666667</v>
      </c>
      <c r="L62" s="110">
        <f t="shared" si="21"/>
        <v>0</v>
      </c>
      <c r="M62" s="110">
        <f t="shared" si="21"/>
        <v>0</v>
      </c>
      <c r="N62" s="110">
        <f t="shared" si="21"/>
        <v>0</v>
      </c>
      <c r="O62" s="110"/>
      <c r="P62" s="110"/>
      <c r="Q62" s="110"/>
      <c r="R62" s="110"/>
      <c r="S62" s="110"/>
      <c r="T62" s="110"/>
      <c r="U62" s="110"/>
      <c r="V62" s="110">
        <f t="shared" si="21"/>
        <v>0</v>
      </c>
      <c r="W62" s="110">
        <f t="shared" si="21"/>
        <v>0</v>
      </c>
    </row>
    <row r="63" spans="1:23" ht="15.75" customHeight="1">
      <c r="A63" s="377"/>
      <c r="B63" s="371"/>
      <c r="C63" s="374"/>
      <c r="D63" s="352"/>
      <c r="E63" s="28" t="s">
        <v>113</v>
      </c>
      <c r="F63" s="110">
        <f t="shared" si="21"/>
        <v>0</v>
      </c>
      <c r="G63" s="110">
        <f t="shared" si="21"/>
        <v>0</v>
      </c>
      <c r="H63" s="110">
        <f>SUM(H68,H73)</f>
        <v>0</v>
      </c>
      <c r="I63" s="110">
        <f t="shared" si="21"/>
        <v>0</v>
      </c>
      <c r="J63" s="110">
        <f t="shared" si="21"/>
        <v>0</v>
      </c>
      <c r="K63" s="110">
        <f t="shared" si="21"/>
        <v>0</v>
      </c>
      <c r="L63" s="110">
        <f t="shared" si="21"/>
        <v>0</v>
      </c>
      <c r="M63" s="110">
        <f t="shared" si="21"/>
        <v>0</v>
      </c>
      <c r="N63" s="110">
        <f>SUM(N68,N73)</f>
        <v>0</v>
      </c>
      <c r="O63" s="110"/>
      <c r="P63" s="110"/>
      <c r="Q63" s="110"/>
      <c r="R63" s="110"/>
      <c r="S63" s="110"/>
      <c r="T63" s="110"/>
      <c r="U63" s="110"/>
      <c r="V63" s="110">
        <f t="shared" si="21"/>
        <v>0</v>
      </c>
      <c r="W63" s="110">
        <f t="shared" si="21"/>
        <v>0</v>
      </c>
    </row>
    <row r="64" spans="1:23" ht="34.5" customHeight="1">
      <c r="A64" s="378"/>
      <c r="B64" s="372"/>
      <c r="C64" s="375"/>
      <c r="D64" s="353"/>
      <c r="E64" s="28" t="s">
        <v>114</v>
      </c>
      <c r="F64" s="110">
        <f t="shared" si="21"/>
        <v>0</v>
      </c>
      <c r="G64" s="110">
        <f t="shared" si="21"/>
        <v>0</v>
      </c>
      <c r="H64" s="110">
        <f t="shared" si="21"/>
        <v>0</v>
      </c>
      <c r="I64" s="110">
        <f t="shared" si="21"/>
        <v>0</v>
      </c>
      <c r="J64" s="110">
        <f t="shared" si="21"/>
        <v>0</v>
      </c>
      <c r="K64" s="110">
        <f t="shared" si="21"/>
        <v>0</v>
      </c>
      <c r="L64" s="110">
        <f t="shared" si="21"/>
        <v>0</v>
      </c>
      <c r="M64" s="110">
        <f t="shared" si="21"/>
        <v>0</v>
      </c>
      <c r="N64" s="110">
        <f t="shared" si="21"/>
        <v>0</v>
      </c>
      <c r="O64" s="110">
        <f t="shared" si="21"/>
        <v>0</v>
      </c>
      <c r="P64" s="110">
        <f t="shared" si="21"/>
        <v>0</v>
      </c>
      <c r="Q64" s="110">
        <f t="shared" si="21"/>
        <v>0</v>
      </c>
      <c r="R64" s="110">
        <f t="shared" si="21"/>
        <v>0</v>
      </c>
      <c r="S64" s="110"/>
      <c r="T64" s="110">
        <f t="shared" si="21"/>
        <v>0</v>
      </c>
      <c r="U64" s="110"/>
      <c r="V64" s="110">
        <f t="shared" si="21"/>
        <v>0</v>
      </c>
      <c r="W64" s="110">
        <f t="shared" si="21"/>
        <v>0</v>
      </c>
    </row>
    <row r="65" spans="1:29" s="27" customFormat="1" ht="24" customHeight="1">
      <c r="A65" s="364" t="s">
        <v>124</v>
      </c>
      <c r="B65" s="354" t="s">
        <v>346</v>
      </c>
      <c r="C65" s="357" t="s">
        <v>345</v>
      </c>
      <c r="D65" s="300" t="s">
        <v>210</v>
      </c>
      <c r="E65" s="25" t="s">
        <v>110</v>
      </c>
      <c r="F65" s="233">
        <f>SUM(F66:F69)</f>
        <v>1.0249999999999999</v>
      </c>
      <c r="G65" s="111">
        <f t="shared" ref="G65:W65" si="22">SUM(G66:G69)</f>
        <v>0</v>
      </c>
      <c r="H65" s="233">
        <f t="shared" si="22"/>
        <v>0.34166666666666662</v>
      </c>
      <c r="I65" s="233">
        <f t="shared" si="22"/>
        <v>0.34166666666666662</v>
      </c>
      <c r="J65" s="233">
        <f t="shared" si="22"/>
        <v>0.34166666666666662</v>
      </c>
      <c r="K65" s="111">
        <f t="shared" si="22"/>
        <v>0</v>
      </c>
      <c r="L65" s="111">
        <f t="shared" si="22"/>
        <v>0</v>
      </c>
      <c r="M65" s="111">
        <f t="shared" si="22"/>
        <v>0</v>
      </c>
      <c r="N65" s="111">
        <f t="shared" si="22"/>
        <v>0</v>
      </c>
      <c r="O65" s="111">
        <f t="shared" si="22"/>
        <v>0</v>
      </c>
      <c r="P65" s="111">
        <f t="shared" si="22"/>
        <v>0</v>
      </c>
      <c r="Q65" s="111">
        <f t="shared" si="22"/>
        <v>0</v>
      </c>
      <c r="R65" s="111">
        <f t="shared" si="22"/>
        <v>0</v>
      </c>
      <c r="S65" s="111"/>
      <c r="T65" s="111">
        <f t="shared" si="22"/>
        <v>0</v>
      </c>
      <c r="U65" s="111"/>
      <c r="V65" s="111">
        <f t="shared" si="22"/>
        <v>0</v>
      </c>
      <c r="W65" s="111">
        <f t="shared" si="22"/>
        <v>0</v>
      </c>
    </row>
    <row r="66" spans="1:29" ht="22.5" customHeight="1">
      <c r="A66" s="365"/>
      <c r="B66" s="355"/>
      <c r="C66" s="358"/>
      <c r="D66" s="301"/>
      <c r="E66" s="28" t="s">
        <v>111</v>
      </c>
      <c r="F66" s="110">
        <f>SUM(G66:W66)</f>
        <v>0</v>
      </c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:29" ht="23.25" customHeight="1">
      <c r="A67" s="365"/>
      <c r="B67" s="355"/>
      <c r="C67" s="358"/>
      <c r="D67" s="301"/>
      <c r="E67" s="28" t="s">
        <v>112</v>
      </c>
      <c r="F67" s="234">
        <f>SUM(G67:W67)</f>
        <v>1.0249999999999999</v>
      </c>
      <c r="G67" s="56"/>
      <c r="H67" s="91">
        <f>1.025/3</f>
        <v>0.34166666666666662</v>
      </c>
      <c r="I67" s="91">
        <f>1.025/3</f>
        <v>0.34166666666666662</v>
      </c>
      <c r="J67" s="91">
        <f>1.025/3</f>
        <v>0.34166666666666662</v>
      </c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:29" ht="18.75" customHeight="1">
      <c r="A68" s="365"/>
      <c r="B68" s="355"/>
      <c r="C68" s="358"/>
      <c r="D68" s="301"/>
      <c r="E68" s="28" t="s">
        <v>113</v>
      </c>
      <c r="F68" s="110">
        <f>SUM(G68:W68)</f>
        <v>0</v>
      </c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:29" ht="33" customHeight="1">
      <c r="A69" s="366"/>
      <c r="B69" s="356"/>
      <c r="C69" s="359"/>
      <c r="D69" s="324"/>
      <c r="E69" s="28" t="s">
        <v>114</v>
      </c>
      <c r="F69" s="110">
        <f>SUM(G69:W69)</f>
        <v>0</v>
      </c>
      <c r="G69" s="189"/>
      <c r="H69" s="189"/>
      <c r="I69" s="189"/>
      <c r="J69" s="222"/>
      <c r="K69" s="222"/>
      <c r="L69" s="222"/>
      <c r="M69" s="222"/>
      <c r="N69" s="222"/>
      <c r="O69" s="222"/>
      <c r="P69" s="222"/>
      <c r="Q69" s="222"/>
      <c r="R69" s="222"/>
      <c r="S69" s="222"/>
      <c r="T69" s="222"/>
      <c r="U69" s="222"/>
      <c r="V69" s="222"/>
      <c r="W69" s="222"/>
      <c r="X69" s="191"/>
      <c r="Y69" s="191"/>
      <c r="Z69" s="191"/>
      <c r="AA69" s="191"/>
      <c r="AB69" s="191"/>
      <c r="AC69" s="191"/>
    </row>
    <row r="70" spans="1:29" ht="20.25" customHeight="1">
      <c r="A70" s="364" t="s">
        <v>125</v>
      </c>
      <c r="B70" s="354" t="s">
        <v>347</v>
      </c>
      <c r="C70" s="357" t="s">
        <v>348</v>
      </c>
      <c r="D70" s="300" t="s">
        <v>210</v>
      </c>
      <c r="E70" s="25" t="s">
        <v>110</v>
      </c>
      <c r="F70" s="233">
        <f t="shared" ref="F70:W70" si="23">SUM(F71:F74)</f>
        <v>5</v>
      </c>
      <c r="G70" s="111">
        <f t="shared" si="23"/>
        <v>0</v>
      </c>
      <c r="H70" s="111">
        <f t="shared" si="23"/>
        <v>0</v>
      </c>
      <c r="I70" s="233">
        <f t="shared" si="23"/>
        <v>1.6666666666666667</v>
      </c>
      <c r="J70" s="233">
        <f t="shared" si="23"/>
        <v>1.6666666666666667</v>
      </c>
      <c r="K70" s="233">
        <f t="shared" si="23"/>
        <v>1.6666666666666667</v>
      </c>
      <c r="L70" s="111">
        <f t="shared" si="23"/>
        <v>0</v>
      </c>
      <c r="M70" s="111">
        <f t="shared" si="23"/>
        <v>0</v>
      </c>
      <c r="N70" s="111">
        <f t="shared" si="23"/>
        <v>0</v>
      </c>
      <c r="O70" s="111">
        <f t="shared" si="23"/>
        <v>0</v>
      </c>
      <c r="P70" s="111">
        <f t="shared" si="23"/>
        <v>0</v>
      </c>
      <c r="Q70" s="111">
        <f t="shared" si="23"/>
        <v>0</v>
      </c>
      <c r="R70" s="111">
        <f t="shared" si="23"/>
        <v>0</v>
      </c>
      <c r="S70" s="111"/>
      <c r="T70" s="111">
        <f t="shared" si="23"/>
        <v>0</v>
      </c>
      <c r="U70" s="111"/>
      <c r="V70" s="111">
        <f t="shared" si="23"/>
        <v>0</v>
      </c>
      <c r="W70" s="111">
        <f t="shared" si="23"/>
        <v>0</v>
      </c>
    </row>
    <row r="71" spans="1:29" ht="24" customHeight="1">
      <c r="A71" s="365"/>
      <c r="B71" s="355"/>
      <c r="C71" s="358"/>
      <c r="D71" s="301"/>
      <c r="E71" s="28" t="s">
        <v>111</v>
      </c>
      <c r="F71" s="110">
        <f>SUM(G71:W71)</f>
        <v>0</v>
      </c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1:29" ht="17.25" customHeight="1">
      <c r="A72" s="365"/>
      <c r="B72" s="355"/>
      <c r="C72" s="358"/>
      <c r="D72" s="301"/>
      <c r="E72" s="28" t="s">
        <v>112</v>
      </c>
      <c r="F72" s="234">
        <f>SUM(G72:W72)</f>
        <v>5</v>
      </c>
      <c r="G72" s="56"/>
      <c r="H72" s="56"/>
      <c r="I72" s="91">
        <f>5/3</f>
        <v>1.6666666666666667</v>
      </c>
      <c r="J72" s="91">
        <f>5/3</f>
        <v>1.6666666666666667</v>
      </c>
      <c r="K72" s="91">
        <f>5/3</f>
        <v>1.6666666666666667</v>
      </c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1:29" ht="18.75" customHeight="1">
      <c r="A73" s="365"/>
      <c r="B73" s="355"/>
      <c r="C73" s="358"/>
      <c r="D73" s="301"/>
      <c r="E73" s="28" t="s">
        <v>113</v>
      </c>
      <c r="F73" s="110">
        <f>SUM(G73:W73)</f>
        <v>0</v>
      </c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1:29" ht="32.25" customHeight="1">
      <c r="A74" s="366"/>
      <c r="B74" s="356"/>
      <c r="C74" s="359"/>
      <c r="D74" s="324"/>
      <c r="E74" s="28" t="s">
        <v>114</v>
      </c>
      <c r="F74" s="110">
        <f>SUM(G74:W74)</f>
        <v>0</v>
      </c>
      <c r="G74" s="189"/>
      <c r="H74" s="189"/>
      <c r="I74" s="189"/>
      <c r="J74" s="222"/>
      <c r="K74" s="222"/>
      <c r="L74" s="222"/>
      <c r="M74" s="222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1:29" s="27" customFormat="1">
      <c r="A75" s="336" t="s">
        <v>157</v>
      </c>
      <c r="B75" s="337"/>
      <c r="C75" s="337"/>
      <c r="D75" s="338"/>
      <c r="E75" s="25" t="s">
        <v>110</v>
      </c>
      <c r="F75" s="233">
        <f>SUM(F76:F79)</f>
        <v>6.0250000000000004</v>
      </c>
      <c r="G75" s="111">
        <f t="shared" ref="G75:W75" si="24">SUM(G50,G60)</f>
        <v>0</v>
      </c>
      <c r="H75" s="233">
        <f t="shared" si="24"/>
        <v>0.34166666666666662</v>
      </c>
      <c r="I75" s="233">
        <f t="shared" si="24"/>
        <v>2.0083333333333333</v>
      </c>
      <c r="J75" s="233">
        <f t="shared" si="24"/>
        <v>2.0083333333333333</v>
      </c>
      <c r="K75" s="233">
        <f t="shared" si="24"/>
        <v>1.6666666666666667</v>
      </c>
      <c r="L75" s="111">
        <f t="shared" si="24"/>
        <v>0</v>
      </c>
      <c r="M75" s="111">
        <f t="shared" si="24"/>
        <v>0</v>
      </c>
      <c r="N75" s="111">
        <f t="shared" si="24"/>
        <v>0</v>
      </c>
      <c r="O75" s="111">
        <f t="shared" si="24"/>
        <v>0</v>
      </c>
      <c r="P75" s="111">
        <f t="shared" si="24"/>
        <v>0</v>
      </c>
      <c r="Q75" s="111">
        <f t="shared" si="24"/>
        <v>0</v>
      </c>
      <c r="R75" s="111">
        <f t="shared" si="24"/>
        <v>0</v>
      </c>
      <c r="S75" s="111">
        <f t="shared" si="24"/>
        <v>0</v>
      </c>
      <c r="T75" s="111">
        <f t="shared" si="24"/>
        <v>0</v>
      </c>
      <c r="U75" s="111">
        <f t="shared" si="24"/>
        <v>0</v>
      </c>
      <c r="V75" s="111">
        <f t="shared" si="24"/>
        <v>0</v>
      </c>
      <c r="W75" s="111">
        <f t="shared" si="24"/>
        <v>0</v>
      </c>
    </row>
    <row r="76" spans="1:29" s="24" customFormat="1">
      <c r="A76" s="339"/>
      <c r="B76" s="340"/>
      <c r="C76" s="340"/>
      <c r="D76" s="341"/>
      <c r="E76" s="30" t="s">
        <v>111</v>
      </c>
      <c r="F76" s="110">
        <f>SUM(G76:W76)</f>
        <v>0</v>
      </c>
      <c r="G76" s="110">
        <f>G51+G61</f>
        <v>0</v>
      </c>
      <c r="H76" s="110">
        <f t="shared" ref="H76:W79" si="25">H51+H61</f>
        <v>0</v>
      </c>
      <c r="I76" s="110">
        <f t="shared" si="25"/>
        <v>0</v>
      </c>
      <c r="J76" s="110">
        <f t="shared" si="25"/>
        <v>0</v>
      </c>
      <c r="K76" s="110">
        <f t="shared" si="25"/>
        <v>0</v>
      </c>
      <c r="L76" s="110">
        <f t="shared" si="25"/>
        <v>0</v>
      </c>
      <c r="M76" s="110">
        <f t="shared" si="25"/>
        <v>0</v>
      </c>
      <c r="N76" s="110">
        <f t="shared" si="25"/>
        <v>0</v>
      </c>
      <c r="O76" s="110">
        <f t="shared" si="25"/>
        <v>0</v>
      </c>
      <c r="P76" s="110">
        <f t="shared" si="25"/>
        <v>0</v>
      </c>
      <c r="Q76" s="110">
        <f t="shared" si="25"/>
        <v>0</v>
      </c>
      <c r="R76" s="110">
        <f t="shared" si="25"/>
        <v>0</v>
      </c>
      <c r="S76" s="110">
        <f t="shared" si="25"/>
        <v>0</v>
      </c>
      <c r="T76" s="110">
        <f t="shared" si="25"/>
        <v>0</v>
      </c>
      <c r="U76" s="110">
        <f t="shared" si="25"/>
        <v>0</v>
      </c>
      <c r="V76" s="110">
        <f t="shared" si="25"/>
        <v>0</v>
      </c>
      <c r="W76" s="110">
        <f t="shared" si="25"/>
        <v>0</v>
      </c>
    </row>
    <row r="77" spans="1:29" s="24" customFormat="1">
      <c r="A77" s="339"/>
      <c r="B77" s="340"/>
      <c r="C77" s="340"/>
      <c r="D77" s="341"/>
      <c r="E77" s="30" t="s">
        <v>112</v>
      </c>
      <c r="F77" s="234">
        <f>SUM(G77:W77)</f>
        <v>6.0250000000000004</v>
      </c>
      <c r="G77" s="110">
        <f>G52+G62</f>
        <v>0</v>
      </c>
      <c r="H77" s="234">
        <f t="shared" ref="H77:V77" si="26">H52+H62</f>
        <v>0.34166666666666662</v>
      </c>
      <c r="I77" s="234">
        <f t="shared" si="26"/>
        <v>2.0083333333333333</v>
      </c>
      <c r="J77" s="234">
        <f t="shared" si="26"/>
        <v>2.0083333333333333</v>
      </c>
      <c r="K77" s="234">
        <f t="shared" si="26"/>
        <v>1.6666666666666667</v>
      </c>
      <c r="L77" s="110">
        <f t="shared" si="26"/>
        <v>0</v>
      </c>
      <c r="M77" s="110">
        <f t="shared" si="26"/>
        <v>0</v>
      </c>
      <c r="N77" s="110">
        <f t="shared" si="26"/>
        <v>0</v>
      </c>
      <c r="O77" s="110">
        <f t="shared" si="26"/>
        <v>0</v>
      </c>
      <c r="P77" s="110">
        <f t="shared" si="26"/>
        <v>0</v>
      </c>
      <c r="Q77" s="110">
        <f t="shared" si="26"/>
        <v>0</v>
      </c>
      <c r="R77" s="110">
        <f t="shared" si="26"/>
        <v>0</v>
      </c>
      <c r="S77" s="110">
        <f t="shared" si="26"/>
        <v>0</v>
      </c>
      <c r="T77" s="110">
        <f t="shared" si="26"/>
        <v>0</v>
      </c>
      <c r="U77" s="110">
        <f t="shared" si="26"/>
        <v>0</v>
      </c>
      <c r="V77" s="110">
        <f t="shared" si="26"/>
        <v>0</v>
      </c>
      <c r="W77" s="110">
        <f t="shared" si="25"/>
        <v>0</v>
      </c>
    </row>
    <row r="78" spans="1:29" s="24" customFormat="1">
      <c r="A78" s="339"/>
      <c r="B78" s="340"/>
      <c r="C78" s="340"/>
      <c r="D78" s="341"/>
      <c r="E78" s="30" t="s">
        <v>113</v>
      </c>
      <c r="F78" s="110">
        <f>SUM(G78:W78)</f>
        <v>0</v>
      </c>
      <c r="G78" s="110">
        <f>G53+G63</f>
        <v>0</v>
      </c>
      <c r="H78" s="110">
        <f t="shared" si="25"/>
        <v>0</v>
      </c>
      <c r="I78" s="110">
        <f t="shared" si="25"/>
        <v>0</v>
      </c>
      <c r="J78" s="110">
        <f t="shared" si="25"/>
        <v>0</v>
      </c>
      <c r="K78" s="110">
        <f t="shared" si="25"/>
        <v>0</v>
      </c>
      <c r="L78" s="110">
        <f t="shared" si="25"/>
        <v>0</v>
      </c>
      <c r="M78" s="110">
        <f t="shared" si="25"/>
        <v>0</v>
      </c>
      <c r="N78" s="110">
        <f t="shared" si="25"/>
        <v>0</v>
      </c>
      <c r="O78" s="110">
        <f t="shared" si="25"/>
        <v>0</v>
      </c>
      <c r="P78" s="110">
        <f t="shared" si="25"/>
        <v>0</v>
      </c>
      <c r="Q78" s="110">
        <f t="shared" si="25"/>
        <v>0</v>
      </c>
      <c r="R78" s="110">
        <f t="shared" si="25"/>
        <v>0</v>
      </c>
      <c r="S78" s="110">
        <f t="shared" si="25"/>
        <v>0</v>
      </c>
      <c r="T78" s="110">
        <f t="shared" si="25"/>
        <v>0</v>
      </c>
      <c r="U78" s="110">
        <f t="shared" si="25"/>
        <v>0</v>
      </c>
      <c r="V78" s="110">
        <f t="shared" si="25"/>
        <v>0</v>
      </c>
      <c r="W78" s="110">
        <f t="shared" si="25"/>
        <v>0</v>
      </c>
    </row>
    <row r="79" spans="1:29" s="24" customFormat="1" ht="31.5">
      <c r="A79" s="342"/>
      <c r="B79" s="343"/>
      <c r="C79" s="343"/>
      <c r="D79" s="344"/>
      <c r="E79" s="30" t="s">
        <v>114</v>
      </c>
      <c r="F79" s="110">
        <f>SUM(G79:W79)</f>
        <v>0</v>
      </c>
      <c r="G79" s="110">
        <f>G54+G64</f>
        <v>0</v>
      </c>
      <c r="H79" s="110">
        <f t="shared" si="25"/>
        <v>0</v>
      </c>
      <c r="I79" s="110">
        <f t="shared" si="25"/>
        <v>0</v>
      </c>
      <c r="J79" s="110">
        <f t="shared" si="25"/>
        <v>0</v>
      </c>
      <c r="K79" s="110">
        <f t="shared" si="25"/>
        <v>0</v>
      </c>
      <c r="L79" s="110">
        <f t="shared" si="25"/>
        <v>0</v>
      </c>
      <c r="M79" s="110">
        <f t="shared" si="25"/>
        <v>0</v>
      </c>
      <c r="N79" s="110">
        <f t="shared" si="25"/>
        <v>0</v>
      </c>
      <c r="O79" s="110">
        <f t="shared" si="25"/>
        <v>0</v>
      </c>
      <c r="P79" s="110">
        <f t="shared" si="25"/>
        <v>0</v>
      </c>
      <c r="Q79" s="110">
        <f t="shared" si="25"/>
        <v>0</v>
      </c>
      <c r="R79" s="110">
        <f t="shared" si="25"/>
        <v>0</v>
      </c>
      <c r="S79" s="110">
        <f t="shared" si="25"/>
        <v>0</v>
      </c>
      <c r="T79" s="110">
        <f t="shared" si="25"/>
        <v>0</v>
      </c>
      <c r="U79" s="110">
        <f t="shared" si="25"/>
        <v>0</v>
      </c>
      <c r="V79" s="110">
        <f t="shared" si="25"/>
        <v>0</v>
      </c>
      <c r="W79" s="110">
        <f t="shared" si="25"/>
        <v>0</v>
      </c>
    </row>
    <row r="80" spans="1:29" s="60" customFormat="1">
      <c r="A80" s="66"/>
      <c r="B80" s="379" t="s">
        <v>199</v>
      </c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1"/>
    </row>
    <row r="81" spans="1:23" s="27" customFormat="1" ht="23.25" customHeight="1">
      <c r="A81" s="351" t="s">
        <v>126</v>
      </c>
      <c r="B81" s="354" t="s">
        <v>349</v>
      </c>
      <c r="C81" s="357">
        <v>2017</v>
      </c>
      <c r="D81" s="300" t="s">
        <v>210</v>
      </c>
      <c r="E81" s="25" t="s">
        <v>110</v>
      </c>
      <c r="F81" s="237">
        <f t="shared" ref="F81:F95" si="27">SUM(G81:W81)</f>
        <v>0.25</v>
      </c>
      <c r="G81" s="26">
        <f t="shared" ref="G81:W81" si="28">SUM(G82:G85)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37">
        <f t="shared" si="28"/>
        <v>0.25</v>
      </c>
      <c r="L81" s="26">
        <f t="shared" si="28"/>
        <v>0</v>
      </c>
      <c r="M81" s="26">
        <f t="shared" si="28"/>
        <v>0</v>
      </c>
      <c r="N81" s="26">
        <f t="shared" si="28"/>
        <v>0</v>
      </c>
      <c r="O81" s="26">
        <f t="shared" si="28"/>
        <v>0</v>
      </c>
      <c r="P81" s="26">
        <f t="shared" si="28"/>
        <v>0</v>
      </c>
      <c r="Q81" s="26">
        <f t="shared" si="28"/>
        <v>0</v>
      </c>
      <c r="R81" s="26">
        <f t="shared" si="28"/>
        <v>0</v>
      </c>
      <c r="S81" s="26">
        <f t="shared" si="28"/>
        <v>0</v>
      </c>
      <c r="T81" s="26">
        <f t="shared" si="28"/>
        <v>0</v>
      </c>
      <c r="U81" s="26">
        <f t="shared" si="28"/>
        <v>0</v>
      </c>
      <c r="V81" s="26">
        <f t="shared" si="28"/>
        <v>0</v>
      </c>
      <c r="W81" s="26">
        <f t="shared" si="28"/>
        <v>0</v>
      </c>
    </row>
    <row r="82" spans="1:23">
      <c r="A82" s="352"/>
      <c r="B82" s="355"/>
      <c r="C82" s="358"/>
      <c r="D82" s="301"/>
      <c r="E82" s="28" t="s">
        <v>111</v>
      </c>
      <c r="F82" s="31">
        <f t="shared" si="27"/>
        <v>0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>
      <c r="A83" s="352"/>
      <c r="B83" s="355"/>
      <c r="C83" s="358"/>
      <c r="D83" s="301"/>
      <c r="E83" s="28" t="s">
        <v>112</v>
      </c>
      <c r="F83" s="31">
        <f t="shared" si="27"/>
        <v>0.25</v>
      </c>
      <c r="G83" s="29"/>
      <c r="H83" s="29"/>
      <c r="I83" s="29"/>
      <c r="J83" s="29"/>
      <c r="K83" s="239">
        <v>0.25</v>
      </c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>
      <c r="A84" s="352"/>
      <c r="B84" s="355"/>
      <c r="C84" s="358"/>
      <c r="D84" s="301"/>
      <c r="E84" s="28" t="s">
        <v>113</v>
      </c>
      <c r="F84" s="31">
        <f t="shared" si="27"/>
        <v>0</v>
      </c>
      <c r="G84" s="29"/>
      <c r="H84" s="29"/>
      <c r="I84" s="29"/>
      <c r="J84" s="29"/>
      <c r="K84" s="23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ht="31.5">
      <c r="A85" s="353"/>
      <c r="B85" s="356"/>
      <c r="C85" s="359"/>
      <c r="D85" s="324"/>
      <c r="E85" s="28" t="s">
        <v>114</v>
      </c>
      <c r="F85" s="31">
        <f t="shared" si="27"/>
        <v>0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s="27" customFormat="1">
      <c r="A86" s="336" t="s">
        <v>158</v>
      </c>
      <c r="B86" s="337"/>
      <c r="C86" s="337"/>
      <c r="D86" s="338"/>
      <c r="E86" s="25" t="s">
        <v>110</v>
      </c>
      <c r="F86" s="237">
        <f t="shared" si="27"/>
        <v>0.25</v>
      </c>
      <c r="G86" s="26">
        <f>SUM(G87:G90)</f>
        <v>0</v>
      </c>
      <c r="H86" s="26">
        <f t="shared" ref="H86:W86" si="29">SUM(H87:H90)</f>
        <v>0</v>
      </c>
      <c r="I86" s="26">
        <f t="shared" si="29"/>
        <v>0</v>
      </c>
      <c r="J86" s="26">
        <f t="shared" si="29"/>
        <v>0</v>
      </c>
      <c r="K86" s="237">
        <f t="shared" si="29"/>
        <v>0.25</v>
      </c>
      <c r="L86" s="26">
        <f t="shared" si="29"/>
        <v>0</v>
      </c>
      <c r="M86" s="26">
        <f t="shared" si="29"/>
        <v>0</v>
      </c>
      <c r="N86" s="26">
        <f t="shared" si="29"/>
        <v>0</v>
      </c>
      <c r="O86" s="26">
        <f t="shared" si="29"/>
        <v>0</v>
      </c>
      <c r="P86" s="26">
        <f t="shared" si="29"/>
        <v>0</v>
      </c>
      <c r="Q86" s="26">
        <f t="shared" si="29"/>
        <v>0</v>
      </c>
      <c r="R86" s="26">
        <f t="shared" si="29"/>
        <v>0</v>
      </c>
      <c r="S86" s="26">
        <f t="shared" si="29"/>
        <v>0</v>
      </c>
      <c r="T86" s="26">
        <f t="shared" si="29"/>
        <v>0</v>
      </c>
      <c r="U86" s="26">
        <f t="shared" si="29"/>
        <v>0</v>
      </c>
      <c r="V86" s="26">
        <f t="shared" si="29"/>
        <v>0</v>
      </c>
      <c r="W86" s="26">
        <f t="shared" si="29"/>
        <v>0</v>
      </c>
    </row>
    <row r="87" spans="1:23" s="24" customFormat="1">
      <c r="A87" s="339"/>
      <c r="B87" s="340"/>
      <c r="C87" s="340"/>
      <c r="D87" s="341"/>
      <c r="E87" s="30" t="s">
        <v>111</v>
      </c>
      <c r="F87" s="31">
        <f t="shared" si="27"/>
        <v>0</v>
      </c>
      <c r="G87" s="31">
        <f>G82</f>
        <v>0</v>
      </c>
      <c r="H87" s="31">
        <f t="shared" ref="H87:W90" si="30">H82</f>
        <v>0</v>
      </c>
      <c r="I87" s="31">
        <f t="shared" si="30"/>
        <v>0</v>
      </c>
      <c r="J87" s="31">
        <f t="shared" si="30"/>
        <v>0</v>
      </c>
      <c r="K87" s="31">
        <f t="shared" si="30"/>
        <v>0</v>
      </c>
      <c r="L87" s="31">
        <f t="shared" si="30"/>
        <v>0</v>
      </c>
      <c r="M87" s="31">
        <f t="shared" si="30"/>
        <v>0</v>
      </c>
      <c r="N87" s="31">
        <f t="shared" si="30"/>
        <v>0</v>
      </c>
      <c r="O87" s="31">
        <f t="shared" si="30"/>
        <v>0</v>
      </c>
      <c r="P87" s="31">
        <f t="shared" si="30"/>
        <v>0</v>
      </c>
      <c r="Q87" s="31">
        <f t="shared" si="30"/>
        <v>0</v>
      </c>
      <c r="R87" s="31">
        <f t="shared" si="30"/>
        <v>0</v>
      </c>
      <c r="S87" s="31">
        <f t="shared" si="30"/>
        <v>0</v>
      </c>
      <c r="T87" s="31">
        <f t="shared" si="30"/>
        <v>0</v>
      </c>
      <c r="U87" s="31">
        <f t="shared" si="30"/>
        <v>0</v>
      </c>
      <c r="V87" s="31">
        <f t="shared" si="30"/>
        <v>0</v>
      </c>
      <c r="W87" s="31">
        <f t="shared" si="30"/>
        <v>0</v>
      </c>
    </row>
    <row r="88" spans="1:23" s="24" customFormat="1">
      <c r="A88" s="339"/>
      <c r="B88" s="340"/>
      <c r="C88" s="340"/>
      <c r="D88" s="341"/>
      <c r="E88" s="30" t="s">
        <v>112</v>
      </c>
      <c r="F88" s="31">
        <f t="shared" si="27"/>
        <v>0.25</v>
      </c>
      <c r="G88" s="31">
        <f>G83</f>
        <v>0</v>
      </c>
      <c r="H88" s="31">
        <f t="shared" ref="H88:V88" si="31">H83</f>
        <v>0</v>
      </c>
      <c r="I88" s="31">
        <f t="shared" si="31"/>
        <v>0</v>
      </c>
      <c r="J88" s="31">
        <f t="shared" si="31"/>
        <v>0</v>
      </c>
      <c r="K88" s="31">
        <f t="shared" si="31"/>
        <v>0.25</v>
      </c>
      <c r="L88" s="31">
        <f t="shared" si="31"/>
        <v>0</v>
      </c>
      <c r="M88" s="31">
        <f t="shared" si="31"/>
        <v>0</v>
      </c>
      <c r="N88" s="31">
        <f t="shared" si="31"/>
        <v>0</v>
      </c>
      <c r="O88" s="31">
        <f t="shared" si="31"/>
        <v>0</v>
      </c>
      <c r="P88" s="31">
        <f t="shared" si="31"/>
        <v>0</v>
      </c>
      <c r="Q88" s="31">
        <f t="shared" si="31"/>
        <v>0</v>
      </c>
      <c r="R88" s="31">
        <f t="shared" si="31"/>
        <v>0</v>
      </c>
      <c r="S88" s="31">
        <f t="shared" si="31"/>
        <v>0</v>
      </c>
      <c r="T88" s="31">
        <f t="shared" si="31"/>
        <v>0</v>
      </c>
      <c r="U88" s="31">
        <f t="shared" si="31"/>
        <v>0</v>
      </c>
      <c r="V88" s="31">
        <f t="shared" si="31"/>
        <v>0</v>
      </c>
      <c r="W88" s="31">
        <f t="shared" si="30"/>
        <v>0</v>
      </c>
    </row>
    <row r="89" spans="1:23" s="24" customFormat="1">
      <c r="A89" s="339"/>
      <c r="B89" s="340"/>
      <c r="C89" s="340"/>
      <c r="D89" s="341"/>
      <c r="E89" s="30" t="s">
        <v>113</v>
      </c>
      <c r="F89" s="238">
        <f t="shared" si="27"/>
        <v>0</v>
      </c>
      <c r="G89" s="31">
        <f>G84</f>
        <v>0</v>
      </c>
      <c r="H89" s="31">
        <f t="shared" si="30"/>
        <v>0</v>
      </c>
      <c r="I89" s="31">
        <f t="shared" si="30"/>
        <v>0</v>
      </c>
      <c r="J89" s="31">
        <f t="shared" si="30"/>
        <v>0</v>
      </c>
      <c r="K89" s="238">
        <f t="shared" si="30"/>
        <v>0</v>
      </c>
      <c r="L89" s="31">
        <f t="shared" si="30"/>
        <v>0</v>
      </c>
      <c r="M89" s="31">
        <f t="shared" si="30"/>
        <v>0</v>
      </c>
      <c r="N89" s="31">
        <f t="shared" si="30"/>
        <v>0</v>
      </c>
      <c r="O89" s="31">
        <f t="shared" si="30"/>
        <v>0</v>
      </c>
      <c r="P89" s="31">
        <f t="shared" si="30"/>
        <v>0</v>
      </c>
      <c r="Q89" s="31">
        <f t="shared" si="30"/>
        <v>0</v>
      </c>
      <c r="R89" s="31">
        <f t="shared" si="30"/>
        <v>0</v>
      </c>
      <c r="S89" s="31">
        <f t="shared" si="30"/>
        <v>0</v>
      </c>
      <c r="T89" s="31">
        <f t="shared" si="30"/>
        <v>0</v>
      </c>
      <c r="U89" s="31">
        <f t="shared" si="30"/>
        <v>0</v>
      </c>
      <c r="V89" s="31">
        <f t="shared" si="30"/>
        <v>0</v>
      </c>
      <c r="W89" s="31">
        <f t="shared" si="30"/>
        <v>0</v>
      </c>
    </row>
    <row r="90" spans="1:23" s="24" customFormat="1" ht="31.5">
      <c r="A90" s="342"/>
      <c r="B90" s="343"/>
      <c r="C90" s="343"/>
      <c r="D90" s="344"/>
      <c r="E90" s="30" t="s">
        <v>114</v>
      </c>
      <c r="F90" s="31">
        <f t="shared" si="27"/>
        <v>0</v>
      </c>
      <c r="G90" s="31">
        <f>G85</f>
        <v>0</v>
      </c>
      <c r="H90" s="31">
        <f t="shared" si="30"/>
        <v>0</v>
      </c>
      <c r="I90" s="31">
        <f t="shared" si="30"/>
        <v>0</v>
      </c>
      <c r="J90" s="31">
        <f t="shared" si="30"/>
        <v>0</v>
      </c>
      <c r="K90" s="31">
        <f t="shared" si="30"/>
        <v>0</v>
      </c>
      <c r="L90" s="31">
        <f t="shared" si="30"/>
        <v>0</v>
      </c>
      <c r="M90" s="31">
        <f t="shared" si="30"/>
        <v>0</v>
      </c>
      <c r="N90" s="31">
        <f t="shared" si="30"/>
        <v>0</v>
      </c>
      <c r="O90" s="31">
        <f t="shared" si="30"/>
        <v>0</v>
      </c>
      <c r="P90" s="31">
        <f t="shared" si="30"/>
        <v>0</v>
      </c>
      <c r="Q90" s="31">
        <f t="shared" si="30"/>
        <v>0</v>
      </c>
      <c r="R90" s="31">
        <f t="shared" si="30"/>
        <v>0</v>
      </c>
      <c r="S90" s="31">
        <f t="shared" si="30"/>
        <v>0</v>
      </c>
      <c r="T90" s="31">
        <f t="shared" si="30"/>
        <v>0</v>
      </c>
      <c r="U90" s="31">
        <f t="shared" si="30"/>
        <v>0</v>
      </c>
      <c r="V90" s="31">
        <f t="shared" si="30"/>
        <v>0</v>
      </c>
      <c r="W90" s="31">
        <f t="shared" si="30"/>
        <v>0</v>
      </c>
    </row>
    <row r="91" spans="1:23" s="27" customFormat="1" ht="15" customHeight="1">
      <c r="A91" s="336" t="s">
        <v>127</v>
      </c>
      <c r="B91" s="337"/>
      <c r="C91" s="337"/>
      <c r="D91" s="338"/>
      <c r="E91" s="25" t="s">
        <v>110</v>
      </c>
      <c r="F91" s="237">
        <f t="shared" si="27"/>
        <v>8.7749999999999986</v>
      </c>
      <c r="G91" s="26">
        <f>SUM(G92:G95)</f>
        <v>0</v>
      </c>
      <c r="H91" s="237">
        <f t="shared" ref="H91:W91" si="32">SUM(H92:H95)</f>
        <v>0.34166666666666662</v>
      </c>
      <c r="I91" s="237">
        <f t="shared" si="32"/>
        <v>2.5083333333333333</v>
      </c>
      <c r="J91" s="237">
        <f t="shared" si="32"/>
        <v>4.0083333333333329</v>
      </c>
      <c r="K91" s="237">
        <f t="shared" si="32"/>
        <v>1.9166666666666667</v>
      </c>
      <c r="L91" s="26">
        <f t="shared" si="32"/>
        <v>0</v>
      </c>
      <c r="M91" s="26">
        <f t="shared" si="32"/>
        <v>0</v>
      </c>
      <c r="N91" s="26">
        <f t="shared" si="32"/>
        <v>0</v>
      </c>
      <c r="O91" s="26">
        <f t="shared" si="32"/>
        <v>0</v>
      </c>
      <c r="P91" s="26">
        <f t="shared" si="32"/>
        <v>0</v>
      </c>
      <c r="Q91" s="26">
        <f t="shared" si="32"/>
        <v>0</v>
      </c>
      <c r="R91" s="26">
        <f t="shared" si="32"/>
        <v>0</v>
      </c>
      <c r="S91" s="26">
        <f t="shared" si="32"/>
        <v>0</v>
      </c>
      <c r="T91" s="26">
        <f t="shared" si="32"/>
        <v>0</v>
      </c>
      <c r="U91" s="26">
        <f t="shared" si="32"/>
        <v>0</v>
      </c>
      <c r="V91" s="26">
        <f t="shared" si="32"/>
        <v>0</v>
      </c>
      <c r="W91" s="26">
        <f t="shared" si="32"/>
        <v>0</v>
      </c>
    </row>
    <row r="92" spans="1:23" s="24" customFormat="1">
      <c r="A92" s="339"/>
      <c r="B92" s="340"/>
      <c r="C92" s="340"/>
      <c r="D92" s="341"/>
      <c r="E92" s="30" t="s">
        <v>111</v>
      </c>
      <c r="F92" s="31">
        <f t="shared" si="27"/>
        <v>0</v>
      </c>
      <c r="G92" s="31">
        <f>G14+G45+G76+G87</f>
        <v>0</v>
      </c>
      <c r="H92" s="31">
        <f t="shared" ref="H92:W95" si="33">H14+H45+H76+H87</f>
        <v>0</v>
      </c>
      <c r="I92" s="31">
        <f t="shared" si="33"/>
        <v>0</v>
      </c>
      <c r="J92" s="31">
        <f t="shared" si="33"/>
        <v>0</v>
      </c>
      <c r="K92" s="31">
        <f t="shared" si="33"/>
        <v>0</v>
      </c>
      <c r="L92" s="31">
        <f t="shared" si="33"/>
        <v>0</v>
      </c>
      <c r="M92" s="31">
        <f t="shared" si="33"/>
        <v>0</v>
      </c>
      <c r="N92" s="31">
        <f t="shared" si="33"/>
        <v>0</v>
      </c>
      <c r="O92" s="31">
        <f t="shared" si="33"/>
        <v>0</v>
      </c>
      <c r="P92" s="31">
        <f t="shared" si="33"/>
        <v>0</v>
      </c>
      <c r="Q92" s="31">
        <f t="shared" si="33"/>
        <v>0</v>
      </c>
      <c r="R92" s="31">
        <f t="shared" si="33"/>
        <v>0</v>
      </c>
      <c r="S92" s="31">
        <f t="shared" si="33"/>
        <v>0</v>
      </c>
      <c r="T92" s="31">
        <f t="shared" si="33"/>
        <v>0</v>
      </c>
      <c r="U92" s="31">
        <f t="shared" si="33"/>
        <v>0</v>
      </c>
      <c r="V92" s="31">
        <f t="shared" si="33"/>
        <v>0</v>
      </c>
      <c r="W92" s="31">
        <f t="shared" si="33"/>
        <v>0</v>
      </c>
    </row>
    <row r="93" spans="1:23" s="24" customFormat="1">
      <c r="A93" s="339"/>
      <c r="B93" s="340"/>
      <c r="C93" s="340"/>
      <c r="D93" s="341"/>
      <c r="E93" s="30" t="s">
        <v>112</v>
      </c>
      <c r="F93" s="238">
        <f t="shared" si="27"/>
        <v>8.7749999999999986</v>
      </c>
      <c r="G93" s="31">
        <f>G15+G46+G77+G88</f>
        <v>0</v>
      </c>
      <c r="H93" s="238">
        <f t="shared" ref="H93:V93" si="34">H15+H46+H77+H88</f>
        <v>0.34166666666666662</v>
      </c>
      <c r="I93" s="238">
        <f t="shared" si="34"/>
        <v>2.5083333333333333</v>
      </c>
      <c r="J93" s="238">
        <f t="shared" si="34"/>
        <v>4.0083333333333329</v>
      </c>
      <c r="K93" s="238">
        <f t="shared" si="34"/>
        <v>1.9166666666666667</v>
      </c>
      <c r="L93" s="31">
        <f t="shared" si="34"/>
        <v>0</v>
      </c>
      <c r="M93" s="31">
        <f t="shared" si="34"/>
        <v>0</v>
      </c>
      <c r="N93" s="31">
        <f t="shared" si="34"/>
        <v>0</v>
      </c>
      <c r="O93" s="31">
        <f t="shared" si="34"/>
        <v>0</v>
      </c>
      <c r="P93" s="31">
        <f t="shared" si="34"/>
        <v>0</v>
      </c>
      <c r="Q93" s="31">
        <f t="shared" si="34"/>
        <v>0</v>
      </c>
      <c r="R93" s="31">
        <f t="shared" si="34"/>
        <v>0</v>
      </c>
      <c r="S93" s="31">
        <f t="shared" si="34"/>
        <v>0</v>
      </c>
      <c r="T93" s="31">
        <f t="shared" si="34"/>
        <v>0</v>
      </c>
      <c r="U93" s="31">
        <f t="shared" si="34"/>
        <v>0</v>
      </c>
      <c r="V93" s="31">
        <f t="shared" si="34"/>
        <v>0</v>
      </c>
      <c r="W93" s="31">
        <f t="shared" si="33"/>
        <v>0</v>
      </c>
    </row>
    <row r="94" spans="1:23" s="24" customFormat="1">
      <c r="A94" s="339"/>
      <c r="B94" s="340"/>
      <c r="C94" s="340"/>
      <c r="D94" s="341"/>
      <c r="E94" s="30" t="s">
        <v>113</v>
      </c>
      <c r="F94" s="238">
        <f t="shared" si="27"/>
        <v>0</v>
      </c>
      <c r="G94" s="31">
        <f>G16+G47+G78+G89</f>
        <v>0</v>
      </c>
      <c r="H94" s="238">
        <f t="shared" si="33"/>
        <v>0</v>
      </c>
      <c r="I94" s="238">
        <f t="shared" si="33"/>
        <v>0</v>
      </c>
      <c r="J94" s="238">
        <f t="shared" si="33"/>
        <v>0</v>
      </c>
      <c r="K94" s="238">
        <f t="shared" si="33"/>
        <v>0</v>
      </c>
      <c r="L94" s="31">
        <f t="shared" si="33"/>
        <v>0</v>
      </c>
      <c r="M94" s="31">
        <f t="shared" si="33"/>
        <v>0</v>
      </c>
      <c r="N94" s="31">
        <f t="shared" si="33"/>
        <v>0</v>
      </c>
      <c r="O94" s="31">
        <f t="shared" si="33"/>
        <v>0</v>
      </c>
      <c r="P94" s="31">
        <f t="shared" si="33"/>
        <v>0</v>
      </c>
      <c r="Q94" s="31">
        <f t="shared" si="33"/>
        <v>0</v>
      </c>
      <c r="R94" s="31">
        <f t="shared" si="33"/>
        <v>0</v>
      </c>
      <c r="S94" s="31">
        <f t="shared" si="33"/>
        <v>0</v>
      </c>
      <c r="T94" s="31">
        <f t="shared" si="33"/>
        <v>0</v>
      </c>
      <c r="U94" s="31">
        <f t="shared" si="33"/>
        <v>0</v>
      </c>
      <c r="V94" s="31">
        <f t="shared" si="33"/>
        <v>0</v>
      </c>
      <c r="W94" s="31">
        <f t="shared" si="33"/>
        <v>0</v>
      </c>
    </row>
    <row r="95" spans="1:23" s="24" customFormat="1" ht="33" customHeight="1">
      <c r="A95" s="342"/>
      <c r="B95" s="343"/>
      <c r="C95" s="343"/>
      <c r="D95" s="344"/>
      <c r="E95" s="30" t="s">
        <v>114</v>
      </c>
      <c r="F95" s="238">
        <f t="shared" si="27"/>
        <v>0</v>
      </c>
      <c r="G95" s="31">
        <f>G17+G48+G79+G90</f>
        <v>0</v>
      </c>
      <c r="H95" s="31">
        <f t="shared" si="33"/>
        <v>0</v>
      </c>
      <c r="I95" s="238">
        <f t="shared" si="33"/>
        <v>0</v>
      </c>
      <c r="J95" s="238">
        <f t="shared" si="33"/>
        <v>0</v>
      </c>
      <c r="K95" s="238">
        <f t="shared" si="33"/>
        <v>0</v>
      </c>
      <c r="L95" s="31">
        <f t="shared" si="33"/>
        <v>0</v>
      </c>
      <c r="M95" s="31">
        <f t="shared" si="33"/>
        <v>0</v>
      </c>
      <c r="N95" s="31">
        <f t="shared" si="33"/>
        <v>0</v>
      </c>
      <c r="O95" s="31">
        <f t="shared" si="33"/>
        <v>0</v>
      </c>
      <c r="P95" s="31">
        <f t="shared" si="33"/>
        <v>0</v>
      </c>
      <c r="Q95" s="31">
        <f t="shared" si="33"/>
        <v>0</v>
      </c>
      <c r="R95" s="31">
        <f t="shared" si="33"/>
        <v>0</v>
      </c>
      <c r="S95" s="31">
        <f t="shared" si="33"/>
        <v>0</v>
      </c>
      <c r="T95" s="31">
        <f t="shared" si="33"/>
        <v>0</v>
      </c>
      <c r="U95" s="31">
        <f t="shared" si="33"/>
        <v>0</v>
      </c>
      <c r="V95" s="31">
        <f t="shared" si="33"/>
        <v>0</v>
      </c>
      <c r="W95" s="31">
        <f t="shared" si="33"/>
        <v>0</v>
      </c>
    </row>
  </sheetData>
  <mergeCells count="66">
    <mergeCell ref="A86:D90"/>
    <mergeCell ref="A91:D95"/>
    <mergeCell ref="A70:A74"/>
    <mergeCell ref="B70:B74"/>
    <mergeCell ref="C70:C74"/>
    <mergeCell ref="B55:B59"/>
    <mergeCell ref="C55:C59"/>
    <mergeCell ref="D55:D59"/>
    <mergeCell ref="A55:A59"/>
    <mergeCell ref="A81:A85"/>
    <mergeCell ref="B81:B85"/>
    <mergeCell ref="C81:C85"/>
    <mergeCell ref="A75:D79"/>
    <mergeCell ref="B80:W80"/>
    <mergeCell ref="D81:D85"/>
    <mergeCell ref="D65:D69"/>
    <mergeCell ref="D70:D74"/>
    <mergeCell ref="A60:A64"/>
    <mergeCell ref="B60:B64"/>
    <mergeCell ref="C60:C64"/>
    <mergeCell ref="D60:D64"/>
    <mergeCell ref="A65:A69"/>
    <mergeCell ref="B65:B69"/>
    <mergeCell ref="C65:C69"/>
    <mergeCell ref="A50:A54"/>
    <mergeCell ref="B50:B54"/>
    <mergeCell ref="C50:C54"/>
    <mergeCell ref="D50:D54"/>
    <mergeCell ref="A24:A28"/>
    <mergeCell ref="B24:B28"/>
    <mergeCell ref="A44:D48"/>
    <mergeCell ref="B49:W49"/>
    <mergeCell ref="A29:A33"/>
    <mergeCell ref="B29:B33"/>
    <mergeCell ref="C29:C33"/>
    <mergeCell ref="D29:D33"/>
    <mergeCell ref="A13:D17"/>
    <mergeCell ref="B18:W18"/>
    <mergeCell ref="A19:A23"/>
    <mergeCell ref="B19:B23"/>
    <mergeCell ref="C19:C23"/>
    <mergeCell ref="D19:D23"/>
    <mergeCell ref="B6:W6"/>
    <mergeCell ref="B7:W7"/>
    <mergeCell ref="A8:A12"/>
    <mergeCell ref="B8:B12"/>
    <mergeCell ref="C8:C12"/>
    <mergeCell ref="D8:D12"/>
    <mergeCell ref="C24:C28"/>
    <mergeCell ref="D24:D28"/>
    <mergeCell ref="A1:W1"/>
    <mergeCell ref="A2:W2"/>
    <mergeCell ref="A3:A4"/>
    <mergeCell ref="B3:B4"/>
    <mergeCell ref="C3:C4"/>
    <mergeCell ref="D3:D4"/>
    <mergeCell ref="E3:E4"/>
    <mergeCell ref="F3:W3"/>
    <mergeCell ref="A39:A43"/>
    <mergeCell ref="B39:B43"/>
    <mergeCell ref="C39:C43"/>
    <mergeCell ref="D39:D43"/>
    <mergeCell ref="A34:A38"/>
    <mergeCell ref="B34:B38"/>
    <mergeCell ref="C34:C38"/>
    <mergeCell ref="D34:D38"/>
  </mergeCells>
  <phoneticPr fontId="0" type="noConversion"/>
  <conditionalFormatting sqref="A24:XFD43 G1:G57 G50:W54 A1:C1048576 G59:G80 H1:IV80 E1:F1048576 G81:IV65536 D1:D55 D60:D65536">
    <cfRule type="cellIs" dxfId="11" priority="4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rstPageNumber="178" fitToHeight="5" orientation="landscape" useFirstPageNumber="1" r:id="rId1"/>
  <headerFooter>
    <oddFooter>&amp;R&amp;"Times New Roman,обычный"&amp;P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2">
    <tabColor theme="5" tint="0.39997558519241921"/>
  </sheetPr>
  <dimension ref="A1:W75"/>
  <sheetViews>
    <sheetView view="pageBreakPreview" topLeftCell="A37" zoomScale="70" zoomScaleNormal="100" zoomScaleSheetLayoutView="70" workbookViewId="0">
      <selection activeCell="F43" sqref="F43"/>
    </sheetView>
  </sheetViews>
  <sheetFormatPr defaultRowHeight="15.75"/>
  <cols>
    <col min="1" max="1" width="8.85546875" style="35" customWidth="1"/>
    <col min="2" max="2" width="34.5703125" style="36" customWidth="1"/>
    <col min="3" max="3" width="14.140625" style="34" customWidth="1"/>
    <col min="4" max="4" width="19.5703125" style="37" customWidth="1"/>
    <col min="5" max="5" width="25.85546875" style="22" customWidth="1"/>
    <col min="6" max="6" width="11.5703125" style="38" customWidth="1"/>
    <col min="7" max="7" width="10.7109375" style="38" customWidth="1"/>
    <col min="8" max="22" width="11.5703125" style="38" customWidth="1"/>
    <col min="23" max="23" width="10.28515625" style="38" customWidth="1"/>
    <col min="24" max="16384" width="9.140625" style="22"/>
  </cols>
  <sheetData>
    <row r="1" spans="1:23">
      <c r="A1" s="328" t="s">
        <v>147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32.25" customHeight="1">
      <c r="A2" s="329" t="s">
        <v>355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25.5" customHeight="1">
      <c r="A3" s="330" t="s">
        <v>0</v>
      </c>
      <c r="B3" s="331" t="s">
        <v>102</v>
      </c>
      <c r="C3" s="333" t="s">
        <v>103</v>
      </c>
      <c r="D3" s="331" t="s">
        <v>104</v>
      </c>
      <c r="E3" s="331" t="s">
        <v>105</v>
      </c>
      <c r="F3" s="334" t="s">
        <v>106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</row>
    <row r="4" spans="1:23" s="24" customFormat="1" ht="42" customHeight="1">
      <c r="A4" s="330"/>
      <c r="B4" s="332"/>
      <c r="C4" s="333"/>
      <c r="D4" s="332"/>
      <c r="E4" s="332"/>
      <c r="F4" s="62" t="s">
        <v>196</v>
      </c>
      <c r="G4" s="23">
        <v>2013</v>
      </c>
      <c r="H4" s="23">
        <v>2014</v>
      </c>
      <c r="I4" s="23">
        <v>2015</v>
      </c>
      <c r="J4" s="23">
        <v>2016</v>
      </c>
      <c r="K4" s="23">
        <v>2017</v>
      </c>
      <c r="L4" s="23">
        <v>2018</v>
      </c>
      <c r="M4" s="23">
        <v>2019</v>
      </c>
      <c r="N4" s="23">
        <v>2020</v>
      </c>
      <c r="O4" s="23">
        <v>2021</v>
      </c>
      <c r="P4" s="23">
        <v>2022</v>
      </c>
      <c r="Q4" s="23">
        <v>2023</v>
      </c>
      <c r="R4" s="23">
        <v>2024</v>
      </c>
      <c r="S4" s="23">
        <v>2025</v>
      </c>
      <c r="T4" s="23">
        <v>2026</v>
      </c>
      <c r="U4" s="23">
        <v>2027</v>
      </c>
      <c r="V4" s="23">
        <v>2028</v>
      </c>
      <c r="W4" s="23">
        <v>2029</v>
      </c>
    </row>
    <row r="5" spans="1:23" s="24" customFormat="1">
      <c r="A5" s="63" t="s">
        <v>107</v>
      </c>
      <c r="B5" s="57">
        <v>2</v>
      </c>
      <c r="C5" s="64">
        <v>3</v>
      </c>
      <c r="D5" s="57">
        <v>4</v>
      </c>
      <c r="E5" s="58">
        <v>5</v>
      </c>
      <c r="F5" s="62">
        <v>6</v>
      </c>
      <c r="G5" s="62">
        <v>7</v>
      </c>
      <c r="H5" s="62">
        <v>8</v>
      </c>
      <c r="I5" s="62">
        <v>9</v>
      </c>
      <c r="J5" s="62">
        <v>10</v>
      </c>
      <c r="K5" s="62">
        <v>11</v>
      </c>
      <c r="L5" s="62">
        <v>12</v>
      </c>
      <c r="M5" s="62">
        <v>13</v>
      </c>
      <c r="N5" s="62">
        <v>14</v>
      </c>
      <c r="O5" s="62">
        <v>15</v>
      </c>
      <c r="P5" s="62">
        <v>16</v>
      </c>
      <c r="Q5" s="62">
        <v>17</v>
      </c>
      <c r="R5" s="62">
        <v>18</v>
      </c>
      <c r="S5" s="62">
        <v>19</v>
      </c>
      <c r="T5" s="62">
        <v>20</v>
      </c>
      <c r="U5" s="62">
        <v>21</v>
      </c>
      <c r="V5" s="62">
        <v>22</v>
      </c>
      <c r="W5" s="62">
        <v>23</v>
      </c>
    </row>
    <row r="6" spans="1:23" ht="38.25" customHeight="1">
      <c r="A6" s="63"/>
      <c r="B6" s="325" t="s">
        <v>190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7"/>
    </row>
    <row r="7" spans="1:23" s="60" customFormat="1">
      <c r="A7" s="59"/>
      <c r="B7" s="348" t="s">
        <v>189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50"/>
    </row>
    <row r="8" spans="1:23" s="27" customFormat="1" ht="20.25" customHeight="1">
      <c r="A8" s="351" t="s">
        <v>109</v>
      </c>
      <c r="B8" s="354"/>
      <c r="C8" s="357"/>
      <c r="D8" s="300"/>
      <c r="E8" s="25" t="s">
        <v>110</v>
      </c>
      <c r="F8" s="111">
        <f t="shared" ref="F8:F17" si="0">SUM(G8:W8)</f>
        <v>0</v>
      </c>
      <c r="G8" s="111">
        <f t="shared" ref="G8:W8" si="1">SUM(G9:G12)</f>
        <v>0</v>
      </c>
      <c r="H8" s="111">
        <f t="shared" si="1"/>
        <v>0</v>
      </c>
      <c r="I8" s="111">
        <f t="shared" si="1"/>
        <v>0</v>
      </c>
      <c r="J8" s="111">
        <f t="shared" si="1"/>
        <v>0</v>
      </c>
      <c r="K8" s="111">
        <f t="shared" si="1"/>
        <v>0</v>
      </c>
      <c r="L8" s="111">
        <f t="shared" si="1"/>
        <v>0</v>
      </c>
      <c r="M8" s="111">
        <f t="shared" si="1"/>
        <v>0</v>
      </c>
      <c r="N8" s="111">
        <f t="shared" si="1"/>
        <v>0</v>
      </c>
      <c r="O8" s="111">
        <f t="shared" si="1"/>
        <v>0</v>
      </c>
      <c r="P8" s="111">
        <f t="shared" si="1"/>
        <v>0</v>
      </c>
      <c r="Q8" s="111">
        <f t="shared" si="1"/>
        <v>0</v>
      </c>
      <c r="R8" s="111">
        <f t="shared" si="1"/>
        <v>0</v>
      </c>
      <c r="S8" s="111">
        <f t="shared" si="1"/>
        <v>0</v>
      </c>
      <c r="T8" s="111">
        <f t="shared" si="1"/>
        <v>0</v>
      </c>
      <c r="U8" s="111">
        <f t="shared" si="1"/>
        <v>0</v>
      </c>
      <c r="V8" s="111">
        <f t="shared" si="1"/>
        <v>0</v>
      </c>
      <c r="W8" s="111">
        <f t="shared" si="1"/>
        <v>0</v>
      </c>
    </row>
    <row r="9" spans="1:23" ht="21.75" customHeight="1">
      <c r="A9" s="352"/>
      <c r="B9" s="355"/>
      <c r="C9" s="358"/>
      <c r="D9" s="301"/>
      <c r="E9" s="28" t="s">
        <v>111</v>
      </c>
      <c r="F9" s="31">
        <f t="shared" si="0"/>
        <v>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ht="23.25" customHeight="1">
      <c r="A10" s="352"/>
      <c r="B10" s="355"/>
      <c r="C10" s="358"/>
      <c r="D10" s="301"/>
      <c r="E10" s="28" t="s">
        <v>112</v>
      </c>
      <c r="F10" s="31">
        <f t="shared" si="0"/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>
      <c r="A11" s="352"/>
      <c r="B11" s="355"/>
      <c r="C11" s="358"/>
      <c r="D11" s="301"/>
      <c r="E11" s="28" t="s">
        <v>113</v>
      </c>
      <c r="F11" s="31">
        <f t="shared" si="0"/>
        <v>0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34.5" customHeight="1">
      <c r="A12" s="353"/>
      <c r="B12" s="356"/>
      <c r="C12" s="359"/>
      <c r="D12" s="324"/>
      <c r="E12" s="28" t="s">
        <v>114</v>
      </c>
      <c r="F12" s="31">
        <f t="shared" si="0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s="27" customFormat="1">
      <c r="A13" s="336" t="s">
        <v>155</v>
      </c>
      <c r="B13" s="337"/>
      <c r="C13" s="337"/>
      <c r="D13" s="338"/>
      <c r="E13" s="25" t="s">
        <v>110</v>
      </c>
      <c r="F13" s="111">
        <f t="shared" si="0"/>
        <v>0</v>
      </c>
      <c r="G13" s="26">
        <f>SUM(G14:G17)</f>
        <v>0</v>
      </c>
      <c r="H13" s="26">
        <f t="shared" ref="H13:W13" si="2">SUM(H14:H17)</f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  <c r="Q13" s="26">
        <f t="shared" si="2"/>
        <v>0</v>
      </c>
      <c r="R13" s="26">
        <f t="shared" si="2"/>
        <v>0</v>
      </c>
      <c r="S13" s="26">
        <f t="shared" si="2"/>
        <v>0</v>
      </c>
      <c r="T13" s="26">
        <f t="shared" si="2"/>
        <v>0</v>
      </c>
      <c r="U13" s="26">
        <f t="shared" si="2"/>
        <v>0</v>
      </c>
      <c r="V13" s="26">
        <f t="shared" si="2"/>
        <v>0</v>
      </c>
      <c r="W13" s="26">
        <f t="shared" si="2"/>
        <v>0</v>
      </c>
    </row>
    <row r="14" spans="1:23" s="24" customFormat="1">
      <c r="A14" s="339"/>
      <c r="B14" s="340"/>
      <c r="C14" s="340"/>
      <c r="D14" s="341"/>
      <c r="E14" s="30" t="s">
        <v>111</v>
      </c>
      <c r="F14" s="31">
        <f t="shared" si="0"/>
        <v>0</v>
      </c>
      <c r="G14" s="29">
        <f>G9</f>
        <v>0</v>
      </c>
      <c r="H14" s="29">
        <f t="shared" ref="H14:W17" si="3">H9</f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29">
        <f t="shared" si="3"/>
        <v>0</v>
      </c>
      <c r="P14" s="29">
        <f t="shared" si="3"/>
        <v>0</v>
      </c>
      <c r="Q14" s="29">
        <f t="shared" si="3"/>
        <v>0</v>
      </c>
      <c r="R14" s="29">
        <f t="shared" si="3"/>
        <v>0</v>
      </c>
      <c r="S14" s="29">
        <f t="shared" si="3"/>
        <v>0</v>
      </c>
      <c r="T14" s="29">
        <f t="shared" si="3"/>
        <v>0</v>
      </c>
      <c r="U14" s="29">
        <f t="shared" si="3"/>
        <v>0</v>
      </c>
      <c r="V14" s="29">
        <f t="shared" si="3"/>
        <v>0</v>
      </c>
      <c r="W14" s="29">
        <f t="shared" si="3"/>
        <v>0</v>
      </c>
    </row>
    <row r="15" spans="1:23" s="24" customFormat="1">
      <c r="A15" s="339"/>
      <c r="B15" s="340"/>
      <c r="C15" s="340"/>
      <c r="D15" s="341"/>
      <c r="E15" s="30" t="s">
        <v>112</v>
      </c>
      <c r="F15" s="31">
        <f t="shared" si="0"/>
        <v>0</v>
      </c>
      <c r="G15" s="29">
        <f>G10</f>
        <v>0</v>
      </c>
      <c r="H15" s="29">
        <f t="shared" ref="H15:V15" si="4">H10</f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4"/>
        <v>0</v>
      </c>
      <c r="P15" s="29">
        <f t="shared" si="4"/>
        <v>0</v>
      </c>
      <c r="Q15" s="29">
        <f t="shared" si="4"/>
        <v>0</v>
      </c>
      <c r="R15" s="29">
        <f t="shared" si="4"/>
        <v>0</v>
      </c>
      <c r="S15" s="29">
        <f t="shared" si="4"/>
        <v>0</v>
      </c>
      <c r="T15" s="29">
        <f t="shared" si="4"/>
        <v>0</v>
      </c>
      <c r="U15" s="29">
        <f t="shared" si="4"/>
        <v>0</v>
      </c>
      <c r="V15" s="29">
        <f t="shared" si="4"/>
        <v>0</v>
      </c>
      <c r="W15" s="29">
        <f t="shared" si="3"/>
        <v>0</v>
      </c>
    </row>
    <row r="16" spans="1:23" s="24" customFormat="1">
      <c r="A16" s="339"/>
      <c r="B16" s="340"/>
      <c r="C16" s="340"/>
      <c r="D16" s="341"/>
      <c r="E16" s="30" t="s">
        <v>113</v>
      </c>
      <c r="F16" s="31">
        <f t="shared" si="0"/>
        <v>0</v>
      </c>
      <c r="G16" s="29">
        <f>G11</f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</row>
    <row r="17" spans="1:23" s="24" customFormat="1" ht="31.5">
      <c r="A17" s="342"/>
      <c r="B17" s="343"/>
      <c r="C17" s="343"/>
      <c r="D17" s="344"/>
      <c r="E17" s="30" t="s">
        <v>114</v>
      </c>
      <c r="F17" s="31">
        <f t="shared" si="0"/>
        <v>0</v>
      </c>
      <c r="G17" s="29">
        <f>G12</f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29">
        <f t="shared" si="3"/>
        <v>0</v>
      </c>
      <c r="O17" s="29">
        <f t="shared" si="3"/>
        <v>0</v>
      </c>
      <c r="P17" s="29">
        <f t="shared" si="3"/>
        <v>0</v>
      </c>
      <c r="Q17" s="29">
        <f t="shared" si="3"/>
        <v>0</v>
      </c>
      <c r="R17" s="29">
        <f t="shared" si="3"/>
        <v>0</v>
      </c>
      <c r="S17" s="29">
        <f t="shared" si="3"/>
        <v>0</v>
      </c>
      <c r="T17" s="29">
        <f t="shared" si="3"/>
        <v>0</v>
      </c>
      <c r="U17" s="29">
        <f t="shared" si="3"/>
        <v>0</v>
      </c>
      <c r="V17" s="29">
        <f t="shared" si="3"/>
        <v>0</v>
      </c>
      <c r="W17" s="29">
        <f t="shared" si="3"/>
        <v>0</v>
      </c>
    </row>
    <row r="18" spans="1:23" s="60" customFormat="1">
      <c r="A18" s="65"/>
      <c r="B18" s="345" t="s">
        <v>191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7"/>
    </row>
    <row r="19" spans="1:23" s="27" customFormat="1" ht="17.25" customHeight="1">
      <c r="A19" s="351" t="s">
        <v>118</v>
      </c>
      <c r="B19" s="360"/>
      <c r="C19" s="357"/>
      <c r="D19" s="300"/>
      <c r="E19" s="25" t="s">
        <v>110</v>
      </c>
      <c r="F19" s="233">
        <f t="shared" ref="F19:F28" si="5">SUM(G19:W19)</f>
        <v>0</v>
      </c>
      <c r="G19" s="111">
        <f>SUM(G20:G23)</f>
        <v>0</v>
      </c>
      <c r="H19" s="111">
        <f t="shared" ref="H19:T19" si="6">SUM(H20:H23)</f>
        <v>0</v>
      </c>
      <c r="I19" s="111">
        <f t="shared" si="6"/>
        <v>0</v>
      </c>
      <c r="J19" s="233">
        <f t="shared" si="6"/>
        <v>0</v>
      </c>
      <c r="K19" s="111">
        <f t="shared" si="6"/>
        <v>0</v>
      </c>
      <c r="L19" s="111">
        <f t="shared" si="6"/>
        <v>0</v>
      </c>
      <c r="M19" s="111">
        <f>SUM(M20:M23)</f>
        <v>0</v>
      </c>
      <c r="N19" s="111">
        <f t="shared" si="6"/>
        <v>0</v>
      </c>
      <c r="O19" s="111">
        <f t="shared" si="6"/>
        <v>0</v>
      </c>
      <c r="P19" s="111">
        <f t="shared" si="6"/>
        <v>0</v>
      </c>
      <c r="Q19" s="111">
        <f t="shared" si="6"/>
        <v>0</v>
      </c>
      <c r="R19" s="111">
        <f t="shared" si="6"/>
        <v>0</v>
      </c>
      <c r="S19" s="111">
        <f t="shared" si="6"/>
        <v>0</v>
      </c>
      <c r="T19" s="111">
        <f t="shared" si="6"/>
        <v>0</v>
      </c>
      <c r="U19" s="111">
        <f>SUM(U20:U23)</f>
        <v>0</v>
      </c>
      <c r="V19" s="111">
        <f>SUM(V20:V23)</f>
        <v>0</v>
      </c>
      <c r="W19" s="111">
        <f>SUM(W20:W23)</f>
        <v>0</v>
      </c>
    </row>
    <row r="20" spans="1:23" ht="23.25" customHeight="1">
      <c r="A20" s="352"/>
      <c r="B20" s="361"/>
      <c r="C20" s="358"/>
      <c r="D20" s="301"/>
      <c r="E20" s="28" t="s">
        <v>111</v>
      </c>
      <c r="F20" s="31">
        <f t="shared" si="5"/>
        <v>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21" customHeight="1">
      <c r="A21" s="352"/>
      <c r="B21" s="361"/>
      <c r="C21" s="358"/>
      <c r="D21" s="301"/>
      <c r="E21" s="28" t="s">
        <v>112</v>
      </c>
      <c r="F21" s="238">
        <f t="shared" si="5"/>
        <v>0</v>
      </c>
      <c r="G21" s="29"/>
      <c r="H21" s="29"/>
      <c r="I21" s="29"/>
      <c r="J21" s="23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21" customHeight="1">
      <c r="A22" s="352"/>
      <c r="B22" s="361"/>
      <c r="C22" s="358"/>
      <c r="D22" s="301"/>
      <c r="E22" s="28" t="s">
        <v>113</v>
      </c>
      <c r="F22" s="238">
        <f t="shared" si="5"/>
        <v>0</v>
      </c>
      <c r="G22" s="29"/>
      <c r="H22" s="29"/>
      <c r="I22" s="29"/>
      <c r="J22" s="23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36" customHeight="1">
      <c r="A23" s="353"/>
      <c r="B23" s="362"/>
      <c r="C23" s="359"/>
      <c r="D23" s="324"/>
      <c r="E23" s="28" t="s">
        <v>114</v>
      </c>
      <c r="F23" s="31">
        <f t="shared" si="5"/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27" customFormat="1">
      <c r="A24" s="336" t="s">
        <v>156</v>
      </c>
      <c r="B24" s="337"/>
      <c r="C24" s="337"/>
      <c r="D24" s="338"/>
      <c r="E24" s="25" t="s">
        <v>110</v>
      </c>
      <c r="F24" s="233">
        <f t="shared" si="5"/>
        <v>0</v>
      </c>
      <c r="G24" s="26">
        <f t="shared" ref="G24:N24" si="7">SUM(G25:G28)</f>
        <v>0</v>
      </c>
      <c r="H24" s="26">
        <f t="shared" si="7"/>
        <v>0</v>
      </c>
      <c r="I24" s="26">
        <f t="shared" si="7"/>
        <v>0</v>
      </c>
      <c r="J24" s="237">
        <f t="shared" si="7"/>
        <v>0</v>
      </c>
      <c r="K24" s="26">
        <f t="shared" si="7"/>
        <v>0</v>
      </c>
      <c r="L24" s="26">
        <f t="shared" si="7"/>
        <v>0</v>
      </c>
      <c r="M24" s="26">
        <f t="shared" si="7"/>
        <v>0</v>
      </c>
      <c r="N24" s="26">
        <f t="shared" si="7"/>
        <v>0</v>
      </c>
      <c r="O24" s="26">
        <f t="shared" ref="O24:T24" si="8">SUM(O25:O28)</f>
        <v>0</v>
      </c>
      <c r="P24" s="26">
        <f t="shared" si="8"/>
        <v>0</v>
      </c>
      <c r="Q24" s="26">
        <f t="shared" si="8"/>
        <v>0</v>
      </c>
      <c r="R24" s="26">
        <f t="shared" si="8"/>
        <v>0</v>
      </c>
      <c r="S24" s="26">
        <f t="shared" si="8"/>
        <v>0</v>
      </c>
      <c r="T24" s="26">
        <f t="shared" si="8"/>
        <v>0</v>
      </c>
      <c r="U24" s="26">
        <f>SUM(U25:U28)</f>
        <v>0</v>
      </c>
      <c r="V24" s="26">
        <f>SUM(V25:V28)</f>
        <v>0</v>
      </c>
      <c r="W24" s="26">
        <f>SUM(W25:W28)</f>
        <v>0</v>
      </c>
    </row>
    <row r="25" spans="1:23" s="24" customFormat="1">
      <c r="A25" s="339"/>
      <c r="B25" s="340"/>
      <c r="C25" s="340"/>
      <c r="D25" s="341"/>
      <c r="E25" s="30" t="s">
        <v>111</v>
      </c>
      <c r="F25" s="31">
        <f t="shared" si="5"/>
        <v>0</v>
      </c>
      <c r="G25" s="31">
        <f t="shared" ref="G25:N28" si="9">G20</f>
        <v>0</v>
      </c>
      <c r="H25" s="31">
        <f t="shared" si="9"/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9"/>
        <v>0</v>
      </c>
      <c r="O25" s="31">
        <f t="shared" ref="O25:T25" si="10">O20</f>
        <v>0</v>
      </c>
      <c r="P25" s="31">
        <f t="shared" si="10"/>
        <v>0</v>
      </c>
      <c r="Q25" s="31">
        <f t="shared" si="10"/>
        <v>0</v>
      </c>
      <c r="R25" s="31">
        <f t="shared" si="10"/>
        <v>0</v>
      </c>
      <c r="S25" s="31">
        <f t="shared" si="10"/>
        <v>0</v>
      </c>
      <c r="T25" s="31">
        <f t="shared" si="10"/>
        <v>0</v>
      </c>
      <c r="U25" s="31">
        <f t="shared" ref="U25:W28" si="11">U20</f>
        <v>0</v>
      </c>
      <c r="V25" s="31">
        <f t="shared" si="11"/>
        <v>0</v>
      </c>
      <c r="W25" s="31">
        <f t="shared" si="11"/>
        <v>0</v>
      </c>
    </row>
    <row r="26" spans="1:23" s="24" customFormat="1">
      <c r="A26" s="339"/>
      <c r="B26" s="340"/>
      <c r="C26" s="340"/>
      <c r="D26" s="341"/>
      <c r="E26" s="30" t="s">
        <v>112</v>
      </c>
      <c r="F26" s="31">
        <f t="shared" si="5"/>
        <v>0</v>
      </c>
      <c r="G26" s="31">
        <f t="shared" si="9"/>
        <v>0</v>
      </c>
      <c r="H26" s="31">
        <f t="shared" si="9"/>
        <v>0</v>
      </c>
      <c r="I26" s="31">
        <f t="shared" si="9"/>
        <v>0</v>
      </c>
      <c r="J26" s="31">
        <f>J21</f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9"/>
        <v>0</v>
      </c>
      <c r="O26" s="31">
        <f t="shared" ref="O26:T26" si="12">O21</f>
        <v>0</v>
      </c>
      <c r="P26" s="31">
        <f t="shared" si="12"/>
        <v>0</v>
      </c>
      <c r="Q26" s="31">
        <f t="shared" si="12"/>
        <v>0</v>
      </c>
      <c r="R26" s="31">
        <f t="shared" si="12"/>
        <v>0</v>
      </c>
      <c r="S26" s="31">
        <f t="shared" si="12"/>
        <v>0</v>
      </c>
      <c r="T26" s="31">
        <f t="shared" si="12"/>
        <v>0</v>
      </c>
      <c r="U26" s="31">
        <f t="shared" si="11"/>
        <v>0</v>
      </c>
      <c r="V26" s="31">
        <f t="shared" si="11"/>
        <v>0</v>
      </c>
      <c r="W26" s="31">
        <f t="shared" si="11"/>
        <v>0</v>
      </c>
    </row>
    <row r="27" spans="1:23" s="24" customFormat="1">
      <c r="A27" s="339"/>
      <c r="B27" s="340"/>
      <c r="C27" s="340"/>
      <c r="D27" s="341"/>
      <c r="E27" s="30" t="s">
        <v>113</v>
      </c>
      <c r="F27" s="238">
        <f t="shared" si="5"/>
        <v>0</v>
      </c>
      <c r="G27" s="31">
        <f t="shared" si="9"/>
        <v>0</v>
      </c>
      <c r="H27" s="31">
        <f t="shared" si="9"/>
        <v>0</v>
      </c>
      <c r="I27" s="31">
        <f t="shared" si="9"/>
        <v>0</v>
      </c>
      <c r="J27" s="238">
        <f>J22</f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 t="shared" ref="O27:T27" si="13">O22</f>
        <v>0</v>
      </c>
      <c r="P27" s="31">
        <f t="shared" si="13"/>
        <v>0</v>
      </c>
      <c r="Q27" s="31">
        <f t="shared" si="13"/>
        <v>0</v>
      </c>
      <c r="R27" s="31">
        <f t="shared" si="13"/>
        <v>0</v>
      </c>
      <c r="S27" s="31">
        <f t="shared" si="13"/>
        <v>0</v>
      </c>
      <c r="T27" s="31">
        <f t="shared" si="13"/>
        <v>0</v>
      </c>
      <c r="U27" s="31">
        <f t="shared" si="11"/>
        <v>0</v>
      </c>
      <c r="V27" s="31">
        <f t="shared" si="11"/>
        <v>0</v>
      </c>
      <c r="W27" s="31">
        <f t="shared" si="11"/>
        <v>0</v>
      </c>
    </row>
    <row r="28" spans="1:23" s="24" customFormat="1" ht="31.5">
      <c r="A28" s="342"/>
      <c r="B28" s="343"/>
      <c r="C28" s="343"/>
      <c r="D28" s="344"/>
      <c r="E28" s="30" t="s">
        <v>114</v>
      </c>
      <c r="F28" s="31">
        <f t="shared" si="5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ref="O28:T28" si="14">O23</f>
        <v>0</v>
      </c>
      <c r="P28" s="31">
        <f t="shared" si="14"/>
        <v>0</v>
      </c>
      <c r="Q28" s="31">
        <f t="shared" si="14"/>
        <v>0</v>
      </c>
      <c r="R28" s="31">
        <f t="shared" si="14"/>
        <v>0</v>
      </c>
      <c r="S28" s="31">
        <f t="shared" si="14"/>
        <v>0</v>
      </c>
      <c r="T28" s="31">
        <f t="shared" si="14"/>
        <v>0</v>
      </c>
      <c r="U28" s="31">
        <f t="shared" si="11"/>
        <v>0</v>
      </c>
      <c r="V28" s="31">
        <f t="shared" si="11"/>
        <v>0</v>
      </c>
      <c r="W28" s="31">
        <f t="shared" si="11"/>
        <v>0</v>
      </c>
    </row>
    <row r="29" spans="1:23" s="60" customFormat="1" ht="30" customHeight="1">
      <c r="A29" s="65"/>
      <c r="B29" s="345" t="s">
        <v>192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7"/>
    </row>
    <row r="30" spans="1:23" s="27" customFormat="1" ht="15.75" customHeight="1">
      <c r="A30" s="367" t="s">
        <v>120</v>
      </c>
      <c r="B30" s="370" t="s">
        <v>202</v>
      </c>
      <c r="C30" s="373" t="s">
        <v>333</v>
      </c>
      <c r="D30" s="351" t="s">
        <v>87</v>
      </c>
      <c r="E30" s="25" t="s">
        <v>110</v>
      </c>
      <c r="F30" s="233">
        <f>SUM(G30:W30)</f>
        <v>1.825</v>
      </c>
      <c r="G30" s="111">
        <f>SUM(G31:G34)</f>
        <v>0</v>
      </c>
      <c r="H30" s="111">
        <f t="shared" ref="H30:W30" si="15">SUM(H31:H34)</f>
        <v>0</v>
      </c>
      <c r="I30" s="111">
        <f t="shared" si="15"/>
        <v>0</v>
      </c>
      <c r="J30" s="233">
        <f t="shared" si="15"/>
        <v>0</v>
      </c>
      <c r="K30" s="233">
        <f t="shared" si="15"/>
        <v>0.91249999999999998</v>
      </c>
      <c r="L30" s="233">
        <f t="shared" si="15"/>
        <v>0.91249999999999998</v>
      </c>
      <c r="M30" s="111">
        <f t="shared" si="15"/>
        <v>0</v>
      </c>
      <c r="N30" s="111">
        <f t="shared" si="15"/>
        <v>0</v>
      </c>
      <c r="O30" s="111">
        <f t="shared" si="15"/>
        <v>0</v>
      </c>
      <c r="P30" s="111">
        <f t="shared" si="15"/>
        <v>0</v>
      </c>
      <c r="Q30" s="111">
        <f t="shared" si="15"/>
        <v>0</v>
      </c>
      <c r="R30" s="111">
        <f t="shared" si="15"/>
        <v>0</v>
      </c>
      <c r="S30" s="111">
        <f t="shared" si="15"/>
        <v>0</v>
      </c>
      <c r="T30" s="111">
        <f t="shared" si="15"/>
        <v>0</v>
      </c>
      <c r="U30" s="111">
        <f t="shared" si="15"/>
        <v>0</v>
      </c>
      <c r="V30" s="111">
        <f t="shared" si="15"/>
        <v>0</v>
      </c>
      <c r="W30" s="111">
        <f t="shared" si="15"/>
        <v>0</v>
      </c>
    </row>
    <row r="31" spans="1:23" ht="21" customHeight="1">
      <c r="A31" s="368"/>
      <c r="B31" s="371"/>
      <c r="C31" s="374"/>
      <c r="D31" s="352"/>
      <c r="E31" s="28" t="s">
        <v>111</v>
      </c>
      <c r="F31" s="110">
        <f>SUM(G31:W31)</f>
        <v>0</v>
      </c>
      <c r="G31" s="110">
        <f>G36+G41</f>
        <v>0</v>
      </c>
      <c r="H31" s="110">
        <f t="shared" ref="H31:W34" si="16">H36+H41</f>
        <v>0</v>
      </c>
      <c r="I31" s="110">
        <f t="shared" si="16"/>
        <v>0</v>
      </c>
      <c r="J31" s="110">
        <f t="shared" si="16"/>
        <v>0</v>
      </c>
      <c r="K31" s="110">
        <f t="shared" si="16"/>
        <v>0</v>
      </c>
      <c r="L31" s="110">
        <f t="shared" si="16"/>
        <v>0</v>
      </c>
      <c r="M31" s="110">
        <f t="shared" si="16"/>
        <v>0</v>
      </c>
      <c r="N31" s="110">
        <f t="shared" si="16"/>
        <v>0</v>
      </c>
      <c r="O31" s="110">
        <f t="shared" si="16"/>
        <v>0</v>
      </c>
      <c r="P31" s="110">
        <f t="shared" si="16"/>
        <v>0</v>
      </c>
      <c r="Q31" s="110">
        <f t="shared" si="16"/>
        <v>0</v>
      </c>
      <c r="R31" s="110">
        <f t="shared" si="16"/>
        <v>0</v>
      </c>
      <c r="S31" s="110">
        <f t="shared" si="16"/>
        <v>0</v>
      </c>
      <c r="T31" s="110">
        <f t="shared" si="16"/>
        <v>0</v>
      </c>
      <c r="U31" s="110">
        <f t="shared" si="16"/>
        <v>0</v>
      </c>
      <c r="V31" s="110">
        <f t="shared" si="16"/>
        <v>0</v>
      </c>
      <c r="W31" s="110">
        <f t="shared" si="16"/>
        <v>0</v>
      </c>
    </row>
    <row r="32" spans="1:23" ht="19.5" customHeight="1">
      <c r="A32" s="368"/>
      <c r="B32" s="371"/>
      <c r="C32" s="374"/>
      <c r="D32" s="352"/>
      <c r="E32" s="28" t="s">
        <v>112</v>
      </c>
      <c r="F32" s="110">
        <f>SUM(G32:W32)</f>
        <v>1.7337499999999999</v>
      </c>
      <c r="G32" s="110">
        <f>G37+G42</f>
        <v>0</v>
      </c>
      <c r="H32" s="110">
        <f t="shared" ref="H32:V32" si="17">H37+H42</f>
        <v>0</v>
      </c>
      <c r="I32" s="110">
        <f t="shared" si="17"/>
        <v>0</v>
      </c>
      <c r="J32" s="110">
        <f t="shared" si="17"/>
        <v>0</v>
      </c>
      <c r="K32" s="234">
        <f t="shared" si="17"/>
        <v>0.86687499999999995</v>
      </c>
      <c r="L32" s="234">
        <f t="shared" si="17"/>
        <v>0.86687499999999995</v>
      </c>
      <c r="M32" s="110">
        <f t="shared" si="17"/>
        <v>0</v>
      </c>
      <c r="N32" s="110">
        <f t="shared" si="17"/>
        <v>0</v>
      </c>
      <c r="O32" s="110">
        <f t="shared" si="17"/>
        <v>0</v>
      </c>
      <c r="P32" s="110">
        <f t="shared" si="17"/>
        <v>0</v>
      </c>
      <c r="Q32" s="110">
        <f t="shared" si="17"/>
        <v>0</v>
      </c>
      <c r="R32" s="110">
        <f t="shared" si="17"/>
        <v>0</v>
      </c>
      <c r="S32" s="110">
        <f t="shared" si="17"/>
        <v>0</v>
      </c>
      <c r="T32" s="110">
        <f t="shared" si="17"/>
        <v>0</v>
      </c>
      <c r="U32" s="110">
        <f t="shared" si="17"/>
        <v>0</v>
      </c>
      <c r="V32" s="110">
        <f t="shared" si="17"/>
        <v>0</v>
      </c>
      <c r="W32" s="110">
        <f t="shared" si="16"/>
        <v>0</v>
      </c>
    </row>
    <row r="33" spans="1:23" ht="20.25" customHeight="1">
      <c r="A33" s="368"/>
      <c r="B33" s="371"/>
      <c r="C33" s="374"/>
      <c r="D33" s="352"/>
      <c r="E33" s="28" t="s">
        <v>113</v>
      </c>
      <c r="F33" s="110">
        <f>SUM(G33:W33)</f>
        <v>9.1249999999999998E-2</v>
      </c>
      <c r="G33" s="110">
        <f>G38+G43</f>
        <v>0</v>
      </c>
      <c r="H33" s="110">
        <f t="shared" si="16"/>
        <v>0</v>
      </c>
      <c r="I33" s="110">
        <f t="shared" si="16"/>
        <v>0</v>
      </c>
      <c r="J33" s="110">
        <f t="shared" si="16"/>
        <v>0</v>
      </c>
      <c r="K33" s="110">
        <f t="shared" si="16"/>
        <v>4.5624999999999999E-2</v>
      </c>
      <c r="L33" s="110">
        <f t="shared" si="16"/>
        <v>4.5624999999999999E-2</v>
      </c>
      <c r="M33" s="110">
        <f t="shared" si="16"/>
        <v>0</v>
      </c>
      <c r="N33" s="110">
        <f t="shared" si="16"/>
        <v>0</v>
      </c>
      <c r="O33" s="110">
        <f t="shared" si="16"/>
        <v>0</v>
      </c>
      <c r="P33" s="110">
        <f t="shared" si="16"/>
        <v>0</v>
      </c>
      <c r="Q33" s="110">
        <f t="shared" si="16"/>
        <v>0</v>
      </c>
      <c r="R33" s="110">
        <f t="shared" si="16"/>
        <v>0</v>
      </c>
      <c r="S33" s="110">
        <f t="shared" si="16"/>
        <v>0</v>
      </c>
      <c r="T33" s="110">
        <f t="shared" si="16"/>
        <v>0</v>
      </c>
      <c r="U33" s="110">
        <f t="shared" si="16"/>
        <v>0</v>
      </c>
      <c r="V33" s="110">
        <f t="shared" si="16"/>
        <v>0</v>
      </c>
      <c r="W33" s="110">
        <f t="shared" si="16"/>
        <v>0</v>
      </c>
    </row>
    <row r="34" spans="1:23" ht="36.75" customHeight="1">
      <c r="A34" s="369"/>
      <c r="B34" s="372"/>
      <c r="C34" s="375"/>
      <c r="D34" s="353"/>
      <c r="E34" s="28" t="s">
        <v>114</v>
      </c>
      <c r="F34" s="234">
        <f>SUM(G34:W34)</f>
        <v>0</v>
      </c>
      <c r="G34" s="110">
        <f>G39+G44</f>
        <v>0</v>
      </c>
      <c r="H34" s="110">
        <f t="shared" si="16"/>
        <v>0</v>
      </c>
      <c r="I34" s="110">
        <f t="shared" si="16"/>
        <v>0</v>
      </c>
      <c r="J34" s="234">
        <f t="shared" si="16"/>
        <v>0</v>
      </c>
      <c r="K34" s="110">
        <f t="shared" si="16"/>
        <v>0</v>
      </c>
      <c r="L34" s="110">
        <f t="shared" si="16"/>
        <v>0</v>
      </c>
      <c r="M34" s="110">
        <f t="shared" si="16"/>
        <v>0</v>
      </c>
      <c r="N34" s="110">
        <f t="shared" si="16"/>
        <v>0</v>
      </c>
      <c r="O34" s="110">
        <f t="shared" si="16"/>
        <v>0</v>
      </c>
      <c r="P34" s="110">
        <f t="shared" si="16"/>
        <v>0</v>
      </c>
      <c r="Q34" s="110">
        <f t="shared" si="16"/>
        <v>0</v>
      </c>
      <c r="R34" s="110">
        <f t="shared" si="16"/>
        <v>0</v>
      </c>
      <c r="S34" s="110">
        <f t="shared" si="16"/>
        <v>0</v>
      </c>
      <c r="T34" s="110">
        <f t="shared" si="16"/>
        <v>0</v>
      </c>
      <c r="U34" s="110">
        <f t="shared" si="16"/>
        <v>0</v>
      </c>
      <c r="V34" s="110">
        <f t="shared" si="16"/>
        <v>0</v>
      </c>
      <c r="W34" s="110">
        <f t="shared" si="16"/>
        <v>0</v>
      </c>
    </row>
    <row r="35" spans="1:23" s="27" customFormat="1" ht="15.75" customHeight="1">
      <c r="A35" s="364" t="s">
        <v>121</v>
      </c>
      <c r="B35" s="354" t="s">
        <v>350</v>
      </c>
      <c r="C35" s="357">
        <v>2016</v>
      </c>
      <c r="D35" s="300" t="s">
        <v>210</v>
      </c>
      <c r="E35" s="25" t="s">
        <v>110</v>
      </c>
      <c r="F35" s="233">
        <f t="shared" ref="F35:T35" si="18">SUM(F36:F39)</f>
        <v>0</v>
      </c>
      <c r="G35" s="111">
        <f t="shared" si="18"/>
        <v>0</v>
      </c>
      <c r="H35" s="111">
        <f t="shared" si="18"/>
        <v>0</v>
      </c>
      <c r="I35" s="111">
        <f t="shared" si="18"/>
        <v>0</v>
      </c>
      <c r="J35" s="233">
        <f t="shared" si="18"/>
        <v>0</v>
      </c>
      <c r="K35" s="111">
        <f t="shared" si="18"/>
        <v>0</v>
      </c>
      <c r="L35" s="111">
        <f t="shared" si="18"/>
        <v>0</v>
      </c>
      <c r="M35" s="111">
        <f t="shared" si="18"/>
        <v>0</v>
      </c>
      <c r="N35" s="111">
        <f t="shared" si="18"/>
        <v>0</v>
      </c>
      <c r="O35" s="111">
        <f t="shared" si="18"/>
        <v>0</v>
      </c>
      <c r="P35" s="111">
        <f t="shared" si="18"/>
        <v>0</v>
      </c>
      <c r="Q35" s="111">
        <f t="shared" si="18"/>
        <v>0</v>
      </c>
      <c r="R35" s="111">
        <f t="shared" si="18"/>
        <v>0</v>
      </c>
      <c r="S35" s="111">
        <f t="shared" si="18"/>
        <v>0</v>
      </c>
      <c r="T35" s="111">
        <f t="shared" si="18"/>
        <v>0</v>
      </c>
      <c r="U35" s="111">
        <f>SUM(U36:U39)</f>
        <v>0</v>
      </c>
      <c r="V35" s="111">
        <f>SUM(V36:V39)</f>
        <v>0</v>
      </c>
      <c r="W35" s="111">
        <f>SUM(W36:W39)</f>
        <v>0</v>
      </c>
    </row>
    <row r="36" spans="1:23" ht="23.25" customHeight="1">
      <c r="A36" s="365"/>
      <c r="B36" s="355"/>
      <c r="C36" s="358"/>
      <c r="D36" s="301"/>
      <c r="E36" s="28" t="s">
        <v>111</v>
      </c>
      <c r="F36" s="110">
        <f>SUM(G36:W36)</f>
        <v>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1:23" ht="23.25" customHeight="1">
      <c r="A37" s="365"/>
      <c r="B37" s="355"/>
      <c r="C37" s="358"/>
      <c r="D37" s="301"/>
      <c r="E37" s="28" t="s">
        <v>112</v>
      </c>
      <c r="F37" s="234">
        <f>SUM(G37:W37)</f>
        <v>0</v>
      </c>
      <c r="G37" s="56"/>
      <c r="H37" s="56"/>
      <c r="I37" s="56"/>
      <c r="J37" s="91">
        <v>0</v>
      </c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</row>
    <row r="38" spans="1:23" ht="23.25" customHeight="1">
      <c r="A38" s="365"/>
      <c r="B38" s="355"/>
      <c r="C38" s="358"/>
      <c r="D38" s="301"/>
      <c r="E38" s="28" t="s">
        <v>113</v>
      </c>
      <c r="F38" s="110">
        <f>SUM(G38:W38)</f>
        <v>0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</row>
    <row r="39" spans="1:23" ht="35.25" customHeight="1">
      <c r="A39" s="366"/>
      <c r="B39" s="356"/>
      <c r="C39" s="359"/>
      <c r="D39" s="324"/>
      <c r="E39" s="28" t="s">
        <v>114</v>
      </c>
      <c r="F39" s="110">
        <f>SUM(G39:W39)</f>
        <v>0</v>
      </c>
      <c r="G39" s="189"/>
      <c r="H39" s="189"/>
      <c r="I39" s="56"/>
      <c r="J39" s="91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1:23" s="27" customFormat="1" ht="15.75" customHeight="1">
      <c r="A40" s="364" t="s">
        <v>122</v>
      </c>
      <c r="B40" s="354" t="s">
        <v>351</v>
      </c>
      <c r="C40" s="357" t="s">
        <v>352</v>
      </c>
      <c r="D40" s="300" t="s">
        <v>210</v>
      </c>
      <c r="E40" s="25" t="s">
        <v>110</v>
      </c>
      <c r="F40" s="233">
        <f t="shared" ref="F40:T40" si="19">SUM(F41:F44)</f>
        <v>1.825</v>
      </c>
      <c r="G40" s="111">
        <f t="shared" si="19"/>
        <v>0</v>
      </c>
      <c r="H40" s="111">
        <f t="shared" si="19"/>
        <v>0</v>
      </c>
      <c r="I40" s="111">
        <f t="shared" si="19"/>
        <v>0</v>
      </c>
      <c r="J40" s="111">
        <f t="shared" si="19"/>
        <v>0</v>
      </c>
      <c r="K40" s="233">
        <f t="shared" si="19"/>
        <v>0.91249999999999998</v>
      </c>
      <c r="L40" s="233">
        <f t="shared" si="19"/>
        <v>0.91249999999999998</v>
      </c>
      <c r="M40" s="111">
        <f t="shared" si="19"/>
        <v>0</v>
      </c>
      <c r="N40" s="111">
        <f t="shared" si="19"/>
        <v>0</v>
      </c>
      <c r="O40" s="111">
        <f t="shared" si="19"/>
        <v>0</v>
      </c>
      <c r="P40" s="111">
        <f t="shared" si="19"/>
        <v>0</v>
      </c>
      <c r="Q40" s="111">
        <f t="shared" si="19"/>
        <v>0</v>
      </c>
      <c r="R40" s="111">
        <f t="shared" si="19"/>
        <v>0</v>
      </c>
      <c r="S40" s="111">
        <f t="shared" si="19"/>
        <v>0</v>
      </c>
      <c r="T40" s="111">
        <f t="shared" si="19"/>
        <v>0</v>
      </c>
      <c r="U40" s="111">
        <f>SUM(U41:U44)</f>
        <v>0</v>
      </c>
      <c r="V40" s="111">
        <f>SUM(V41:V44)</f>
        <v>0</v>
      </c>
      <c r="W40" s="111">
        <f>SUM(W41:W44)</f>
        <v>0</v>
      </c>
    </row>
    <row r="41" spans="1:23" ht="18" customHeight="1">
      <c r="A41" s="365"/>
      <c r="B41" s="355"/>
      <c r="C41" s="358"/>
      <c r="D41" s="301"/>
      <c r="E41" s="28" t="s">
        <v>111</v>
      </c>
      <c r="F41" s="110">
        <f t="shared" ref="F41:F49" si="20">SUM(G41:W41)</f>
        <v>0</v>
      </c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</row>
    <row r="42" spans="1:23" ht="18" customHeight="1">
      <c r="A42" s="365"/>
      <c r="B42" s="355"/>
      <c r="C42" s="358"/>
      <c r="D42" s="301"/>
      <c r="E42" s="28" t="s">
        <v>112</v>
      </c>
      <c r="F42" s="234">
        <f t="shared" si="20"/>
        <v>1.7337499999999999</v>
      </c>
      <c r="G42" s="56"/>
      <c r="H42" s="56"/>
      <c r="I42" s="56"/>
      <c r="J42" s="56"/>
      <c r="K42" s="91">
        <f>1.825*0.95/2</f>
        <v>0.86687499999999995</v>
      </c>
      <c r="L42" s="91">
        <f>1.825*0.95/2</f>
        <v>0.86687499999999995</v>
      </c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</row>
    <row r="43" spans="1:23" ht="18" customHeight="1">
      <c r="A43" s="365"/>
      <c r="B43" s="355"/>
      <c r="C43" s="358"/>
      <c r="D43" s="301"/>
      <c r="E43" s="28" t="s">
        <v>113</v>
      </c>
      <c r="F43" s="234">
        <f t="shared" si="20"/>
        <v>9.1249999999999998E-2</v>
      </c>
      <c r="G43" s="56"/>
      <c r="H43" s="56"/>
      <c r="I43" s="56"/>
      <c r="J43" s="56"/>
      <c r="K43" s="91">
        <f>1.825/2*0.05</f>
        <v>4.5624999999999999E-2</v>
      </c>
      <c r="L43" s="91">
        <f>1.825/2*0.05</f>
        <v>4.5624999999999999E-2</v>
      </c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</row>
    <row r="44" spans="1:23" ht="36.75" customHeight="1">
      <c r="A44" s="366"/>
      <c r="B44" s="356"/>
      <c r="C44" s="359"/>
      <c r="D44" s="324"/>
      <c r="E44" s="28" t="s">
        <v>114</v>
      </c>
      <c r="F44" s="110">
        <f t="shared" si="20"/>
        <v>0</v>
      </c>
      <c r="G44" s="56"/>
      <c r="H44" s="56"/>
      <c r="I44" s="56"/>
      <c r="J44" s="56"/>
      <c r="K44" s="56"/>
      <c r="L44" s="192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</row>
    <row r="45" spans="1:23" s="27" customFormat="1" ht="15.75" customHeight="1">
      <c r="A45" s="376" t="s">
        <v>123</v>
      </c>
      <c r="B45" s="370" t="s">
        <v>203</v>
      </c>
      <c r="C45" s="373" t="s">
        <v>333</v>
      </c>
      <c r="D45" s="351" t="s">
        <v>87</v>
      </c>
      <c r="E45" s="25" t="s">
        <v>110</v>
      </c>
      <c r="F45" s="233">
        <f t="shared" si="20"/>
        <v>3.7</v>
      </c>
      <c r="G45" s="111">
        <f>SUM(G46:G49)</f>
        <v>0</v>
      </c>
      <c r="H45" s="111">
        <f t="shared" ref="H45:W45" si="21">SUM(H46:H49)</f>
        <v>0</v>
      </c>
      <c r="I45" s="111">
        <f t="shared" si="21"/>
        <v>0</v>
      </c>
      <c r="J45" s="111">
        <f t="shared" si="21"/>
        <v>0</v>
      </c>
      <c r="K45" s="233">
        <f t="shared" si="21"/>
        <v>0.92500000000000004</v>
      </c>
      <c r="L45" s="233">
        <f t="shared" si="21"/>
        <v>0.92500000000000004</v>
      </c>
      <c r="M45" s="233">
        <f t="shared" si="21"/>
        <v>0.92500000000000004</v>
      </c>
      <c r="N45" s="233">
        <f t="shared" si="21"/>
        <v>0.92500000000000004</v>
      </c>
      <c r="O45" s="111">
        <f t="shared" si="21"/>
        <v>0</v>
      </c>
      <c r="P45" s="111">
        <f t="shared" si="21"/>
        <v>0</v>
      </c>
      <c r="Q45" s="111">
        <f t="shared" si="21"/>
        <v>0</v>
      </c>
      <c r="R45" s="111">
        <f t="shared" si="21"/>
        <v>0</v>
      </c>
      <c r="S45" s="111">
        <f t="shared" si="21"/>
        <v>0</v>
      </c>
      <c r="T45" s="111">
        <f t="shared" si="21"/>
        <v>0</v>
      </c>
      <c r="U45" s="111">
        <f t="shared" si="21"/>
        <v>0</v>
      </c>
      <c r="V45" s="111">
        <f t="shared" si="21"/>
        <v>0</v>
      </c>
      <c r="W45" s="111">
        <f t="shared" si="21"/>
        <v>0</v>
      </c>
    </row>
    <row r="46" spans="1:23" ht="15.75" customHeight="1">
      <c r="A46" s="377"/>
      <c r="B46" s="371"/>
      <c r="C46" s="374"/>
      <c r="D46" s="352"/>
      <c r="E46" s="28" t="s">
        <v>111</v>
      </c>
      <c r="F46" s="110">
        <f t="shared" si="20"/>
        <v>0</v>
      </c>
      <c r="G46" s="110">
        <f>G51</f>
        <v>0</v>
      </c>
      <c r="H46" s="110">
        <f t="shared" ref="H46:W49" si="22">H51</f>
        <v>0</v>
      </c>
      <c r="I46" s="110">
        <f t="shared" si="22"/>
        <v>0</v>
      </c>
      <c r="J46" s="110">
        <f t="shared" si="22"/>
        <v>0</v>
      </c>
      <c r="K46" s="110">
        <f t="shared" si="22"/>
        <v>0</v>
      </c>
      <c r="L46" s="110">
        <f t="shared" si="22"/>
        <v>0</v>
      </c>
      <c r="M46" s="110">
        <f t="shared" si="22"/>
        <v>0</v>
      </c>
      <c r="N46" s="110">
        <f t="shared" si="22"/>
        <v>0</v>
      </c>
      <c r="O46" s="110">
        <f t="shared" si="22"/>
        <v>0</v>
      </c>
      <c r="P46" s="110">
        <f t="shared" si="22"/>
        <v>0</v>
      </c>
      <c r="Q46" s="110">
        <f t="shared" si="22"/>
        <v>0</v>
      </c>
      <c r="R46" s="110">
        <f t="shared" si="22"/>
        <v>0</v>
      </c>
      <c r="S46" s="110">
        <f t="shared" si="22"/>
        <v>0</v>
      </c>
      <c r="T46" s="110">
        <f t="shared" si="22"/>
        <v>0</v>
      </c>
      <c r="U46" s="110">
        <f t="shared" si="22"/>
        <v>0</v>
      </c>
      <c r="V46" s="110">
        <f t="shared" si="22"/>
        <v>0</v>
      </c>
      <c r="W46" s="110">
        <f t="shared" si="22"/>
        <v>0</v>
      </c>
    </row>
    <row r="47" spans="1:23" ht="15.75" customHeight="1">
      <c r="A47" s="377"/>
      <c r="B47" s="371"/>
      <c r="C47" s="374"/>
      <c r="D47" s="352"/>
      <c r="E47" s="28" t="s">
        <v>112</v>
      </c>
      <c r="F47" s="110">
        <f t="shared" si="20"/>
        <v>3.7</v>
      </c>
      <c r="G47" s="110">
        <f>G52</f>
        <v>0</v>
      </c>
      <c r="H47" s="110">
        <f t="shared" ref="H47:V47" si="23">H52</f>
        <v>0</v>
      </c>
      <c r="I47" s="110">
        <f t="shared" si="23"/>
        <v>0</v>
      </c>
      <c r="J47" s="110">
        <f t="shared" si="23"/>
        <v>0</v>
      </c>
      <c r="K47" s="234">
        <f t="shared" si="23"/>
        <v>0.92500000000000004</v>
      </c>
      <c r="L47" s="234">
        <f t="shared" si="23"/>
        <v>0.92500000000000004</v>
      </c>
      <c r="M47" s="234">
        <f t="shared" si="23"/>
        <v>0.92500000000000004</v>
      </c>
      <c r="N47" s="234">
        <f t="shared" si="23"/>
        <v>0.92500000000000004</v>
      </c>
      <c r="O47" s="110">
        <f t="shared" si="23"/>
        <v>0</v>
      </c>
      <c r="P47" s="110">
        <f t="shared" si="23"/>
        <v>0</v>
      </c>
      <c r="Q47" s="110">
        <f t="shared" si="23"/>
        <v>0</v>
      </c>
      <c r="R47" s="110">
        <f t="shared" si="23"/>
        <v>0</v>
      </c>
      <c r="S47" s="110">
        <f t="shared" si="23"/>
        <v>0</v>
      </c>
      <c r="T47" s="110">
        <f t="shared" si="23"/>
        <v>0</v>
      </c>
      <c r="U47" s="110">
        <f t="shared" si="23"/>
        <v>0</v>
      </c>
      <c r="V47" s="110">
        <f t="shared" si="23"/>
        <v>0</v>
      </c>
      <c r="W47" s="110">
        <f t="shared" si="22"/>
        <v>0</v>
      </c>
    </row>
    <row r="48" spans="1:23" ht="15.75" customHeight="1">
      <c r="A48" s="377"/>
      <c r="B48" s="371"/>
      <c r="C48" s="374"/>
      <c r="D48" s="352"/>
      <c r="E48" s="28" t="s">
        <v>113</v>
      </c>
      <c r="F48" s="110">
        <f t="shared" si="20"/>
        <v>0</v>
      </c>
      <c r="G48" s="110">
        <f>G53</f>
        <v>0</v>
      </c>
      <c r="H48" s="110">
        <f t="shared" si="22"/>
        <v>0</v>
      </c>
      <c r="I48" s="110">
        <f t="shared" si="22"/>
        <v>0</v>
      </c>
      <c r="J48" s="110">
        <f t="shared" si="22"/>
        <v>0</v>
      </c>
      <c r="K48" s="110">
        <f t="shared" si="22"/>
        <v>0</v>
      </c>
      <c r="L48" s="110">
        <f t="shared" si="22"/>
        <v>0</v>
      </c>
      <c r="M48" s="110">
        <f t="shared" si="22"/>
        <v>0</v>
      </c>
      <c r="N48" s="110">
        <f t="shared" si="22"/>
        <v>0</v>
      </c>
      <c r="O48" s="110">
        <f t="shared" si="22"/>
        <v>0</v>
      </c>
      <c r="P48" s="110">
        <f t="shared" si="22"/>
        <v>0</v>
      </c>
      <c r="Q48" s="110">
        <f t="shared" si="22"/>
        <v>0</v>
      </c>
      <c r="R48" s="110">
        <f t="shared" si="22"/>
        <v>0</v>
      </c>
      <c r="S48" s="110">
        <f t="shared" si="22"/>
        <v>0</v>
      </c>
      <c r="T48" s="110">
        <f t="shared" si="22"/>
        <v>0</v>
      </c>
      <c r="U48" s="110">
        <f t="shared" si="22"/>
        <v>0</v>
      </c>
      <c r="V48" s="110">
        <f t="shared" si="22"/>
        <v>0</v>
      </c>
      <c r="W48" s="110">
        <f t="shared" si="22"/>
        <v>0</v>
      </c>
    </row>
    <row r="49" spans="1:23" ht="34.5" customHeight="1">
      <c r="A49" s="378"/>
      <c r="B49" s="372"/>
      <c r="C49" s="375"/>
      <c r="D49" s="353"/>
      <c r="E49" s="28" t="s">
        <v>114</v>
      </c>
      <c r="F49" s="234">
        <f t="shared" si="20"/>
        <v>0</v>
      </c>
      <c r="G49" s="110">
        <f>G54</f>
        <v>0</v>
      </c>
      <c r="H49" s="110">
        <f t="shared" si="22"/>
        <v>0</v>
      </c>
      <c r="I49" s="110">
        <f t="shared" si="22"/>
        <v>0</v>
      </c>
      <c r="J49" s="110">
        <f t="shared" si="22"/>
        <v>0</v>
      </c>
      <c r="K49" s="110">
        <f t="shared" si="22"/>
        <v>0</v>
      </c>
      <c r="L49" s="110">
        <f t="shared" si="22"/>
        <v>0</v>
      </c>
      <c r="M49" s="110">
        <f t="shared" si="22"/>
        <v>0</v>
      </c>
      <c r="N49" s="110">
        <f t="shared" si="22"/>
        <v>0</v>
      </c>
      <c r="O49" s="110">
        <f t="shared" si="22"/>
        <v>0</v>
      </c>
      <c r="P49" s="110">
        <f t="shared" si="22"/>
        <v>0</v>
      </c>
      <c r="Q49" s="110">
        <f t="shared" si="22"/>
        <v>0</v>
      </c>
      <c r="R49" s="110">
        <f t="shared" si="22"/>
        <v>0</v>
      </c>
      <c r="S49" s="110">
        <f t="shared" si="22"/>
        <v>0</v>
      </c>
      <c r="T49" s="110">
        <f t="shared" si="22"/>
        <v>0</v>
      </c>
      <c r="U49" s="110">
        <f t="shared" si="22"/>
        <v>0</v>
      </c>
      <c r="V49" s="110">
        <f t="shared" si="22"/>
        <v>0</v>
      </c>
      <c r="W49" s="110">
        <f t="shared" si="22"/>
        <v>0</v>
      </c>
    </row>
    <row r="50" spans="1:23" s="27" customFormat="1" ht="24" customHeight="1">
      <c r="A50" s="364" t="s">
        <v>124</v>
      </c>
      <c r="B50" s="354" t="s">
        <v>353</v>
      </c>
      <c r="C50" s="357" t="s">
        <v>354</v>
      </c>
      <c r="D50" s="300" t="s">
        <v>210</v>
      </c>
      <c r="E50" s="25" t="s">
        <v>110</v>
      </c>
      <c r="F50" s="233">
        <f>SUM(F51:F54)</f>
        <v>3.7</v>
      </c>
      <c r="G50" s="111">
        <f t="shared" ref="G50:T50" si="24">SUM(G51:G54)</f>
        <v>0</v>
      </c>
      <c r="H50" s="111">
        <f t="shared" si="24"/>
        <v>0</v>
      </c>
      <c r="I50" s="111">
        <f t="shared" si="24"/>
        <v>0</v>
      </c>
      <c r="J50" s="111">
        <f t="shared" si="24"/>
        <v>0</v>
      </c>
      <c r="K50" s="233">
        <f t="shared" si="24"/>
        <v>0.92500000000000004</v>
      </c>
      <c r="L50" s="233">
        <f t="shared" si="24"/>
        <v>0.92500000000000004</v>
      </c>
      <c r="M50" s="233">
        <f t="shared" si="24"/>
        <v>0.92500000000000004</v>
      </c>
      <c r="N50" s="233">
        <f t="shared" si="24"/>
        <v>0.92500000000000004</v>
      </c>
      <c r="O50" s="111">
        <f t="shared" si="24"/>
        <v>0</v>
      </c>
      <c r="P50" s="111">
        <f t="shared" si="24"/>
        <v>0</v>
      </c>
      <c r="Q50" s="111">
        <f t="shared" si="24"/>
        <v>0</v>
      </c>
      <c r="R50" s="111">
        <f t="shared" si="24"/>
        <v>0</v>
      </c>
      <c r="S50" s="111">
        <f t="shared" si="24"/>
        <v>0</v>
      </c>
      <c r="T50" s="111">
        <f t="shared" si="24"/>
        <v>0</v>
      </c>
      <c r="U50" s="111">
        <f>SUM(U51:U54)</f>
        <v>0</v>
      </c>
      <c r="V50" s="111">
        <f>SUM(V51:V54)</f>
        <v>0</v>
      </c>
      <c r="W50" s="111">
        <f>SUM(W51:W54)</f>
        <v>0</v>
      </c>
    </row>
    <row r="51" spans="1:23" ht="22.5" customHeight="1">
      <c r="A51" s="365"/>
      <c r="B51" s="355"/>
      <c r="C51" s="358"/>
      <c r="D51" s="301"/>
      <c r="E51" s="28" t="s">
        <v>111</v>
      </c>
      <c r="F51" s="110">
        <f t="shared" ref="F51:F59" si="25">SUM(G51:W51)</f>
        <v>0</v>
      </c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:23" ht="23.25" customHeight="1">
      <c r="A52" s="365"/>
      <c r="B52" s="355"/>
      <c r="C52" s="358"/>
      <c r="D52" s="301"/>
      <c r="E52" s="28" t="s">
        <v>112</v>
      </c>
      <c r="F52" s="110">
        <f t="shared" si="25"/>
        <v>3.7</v>
      </c>
      <c r="G52" s="56"/>
      <c r="H52" s="56"/>
      <c r="I52" s="56"/>
      <c r="J52" s="56"/>
      <c r="K52" s="91">
        <v>0.92500000000000004</v>
      </c>
      <c r="L52" s="91">
        <v>0.92500000000000004</v>
      </c>
      <c r="M52" s="91">
        <v>0.92500000000000004</v>
      </c>
      <c r="N52" s="91">
        <v>0.92500000000000004</v>
      </c>
      <c r="O52" s="56"/>
      <c r="P52" s="56"/>
      <c r="Q52" s="56"/>
      <c r="R52" s="56"/>
      <c r="S52" s="56"/>
      <c r="T52" s="56"/>
      <c r="U52" s="56"/>
      <c r="V52" s="56"/>
      <c r="W52" s="56"/>
    </row>
    <row r="53" spans="1:23" ht="18.75" customHeight="1">
      <c r="A53" s="365"/>
      <c r="B53" s="355"/>
      <c r="C53" s="358"/>
      <c r="D53" s="301"/>
      <c r="E53" s="28" t="s">
        <v>113</v>
      </c>
      <c r="F53" s="110">
        <f t="shared" si="25"/>
        <v>0</v>
      </c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:23" ht="33" customHeight="1">
      <c r="A54" s="366"/>
      <c r="B54" s="356"/>
      <c r="C54" s="359"/>
      <c r="D54" s="324"/>
      <c r="E54" s="28" t="s">
        <v>114</v>
      </c>
      <c r="F54" s="234">
        <f t="shared" si="25"/>
        <v>0</v>
      </c>
      <c r="G54" s="56"/>
      <c r="H54" s="56"/>
      <c r="I54" s="56"/>
      <c r="J54" s="56"/>
      <c r="K54" s="91"/>
      <c r="L54" s="91"/>
      <c r="M54" s="91"/>
      <c r="N54" s="91"/>
      <c r="O54" s="56"/>
      <c r="P54" s="56"/>
      <c r="Q54" s="56"/>
      <c r="R54" s="56"/>
      <c r="S54" s="56"/>
      <c r="T54" s="56"/>
      <c r="U54" s="56"/>
      <c r="V54" s="56"/>
      <c r="W54" s="56"/>
    </row>
    <row r="55" spans="1:23" s="27" customFormat="1">
      <c r="A55" s="336" t="s">
        <v>157</v>
      </c>
      <c r="B55" s="337"/>
      <c r="C55" s="337"/>
      <c r="D55" s="338"/>
      <c r="E55" s="25" t="s">
        <v>110</v>
      </c>
      <c r="F55" s="233">
        <f t="shared" si="25"/>
        <v>5.5250000000000004</v>
      </c>
      <c r="G55" s="111">
        <f t="shared" ref="G55:W55" si="26">SUM(G56:G59)</f>
        <v>0</v>
      </c>
      <c r="H55" s="111">
        <f t="shared" si="26"/>
        <v>0</v>
      </c>
      <c r="I55" s="111">
        <f t="shared" si="26"/>
        <v>0</v>
      </c>
      <c r="J55" s="233">
        <f t="shared" si="26"/>
        <v>0</v>
      </c>
      <c r="K55" s="233">
        <f t="shared" si="26"/>
        <v>1.8375000000000001</v>
      </c>
      <c r="L55" s="233">
        <f t="shared" si="26"/>
        <v>1.8375000000000001</v>
      </c>
      <c r="M55" s="233">
        <f t="shared" si="26"/>
        <v>0.92500000000000004</v>
      </c>
      <c r="N55" s="233">
        <f t="shared" si="26"/>
        <v>0.92500000000000004</v>
      </c>
      <c r="O55" s="111">
        <f t="shared" si="26"/>
        <v>0</v>
      </c>
      <c r="P55" s="111">
        <f t="shared" si="26"/>
        <v>0</v>
      </c>
      <c r="Q55" s="111">
        <f t="shared" si="26"/>
        <v>0</v>
      </c>
      <c r="R55" s="111">
        <f t="shared" si="26"/>
        <v>0</v>
      </c>
      <c r="S55" s="111">
        <f t="shared" si="26"/>
        <v>0</v>
      </c>
      <c r="T55" s="111">
        <f t="shared" si="26"/>
        <v>0</v>
      </c>
      <c r="U55" s="111">
        <f t="shared" si="26"/>
        <v>0</v>
      </c>
      <c r="V55" s="111">
        <f t="shared" si="26"/>
        <v>0</v>
      </c>
      <c r="W55" s="111">
        <f t="shared" si="26"/>
        <v>0</v>
      </c>
    </row>
    <row r="56" spans="1:23" s="24" customFormat="1">
      <c r="A56" s="339"/>
      <c r="B56" s="340"/>
      <c r="C56" s="340"/>
      <c r="D56" s="341"/>
      <c r="E56" s="30" t="s">
        <v>111</v>
      </c>
      <c r="F56" s="110">
        <f t="shared" si="25"/>
        <v>0</v>
      </c>
      <c r="G56" s="110">
        <f>G31+G46</f>
        <v>0</v>
      </c>
      <c r="H56" s="110">
        <f t="shared" ref="H56:W59" si="27">H31+H46</f>
        <v>0</v>
      </c>
      <c r="I56" s="110">
        <f t="shared" si="27"/>
        <v>0</v>
      </c>
      <c r="J56" s="110">
        <f t="shared" si="27"/>
        <v>0</v>
      </c>
      <c r="K56" s="110">
        <f t="shared" si="27"/>
        <v>0</v>
      </c>
      <c r="L56" s="110">
        <f t="shared" si="27"/>
        <v>0</v>
      </c>
      <c r="M56" s="110">
        <f t="shared" si="27"/>
        <v>0</v>
      </c>
      <c r="N56" s="110">
        <f t="shared" si="27"/>
        <v>0</v>
      </c>
      <c r="O56" s="110">
        <f t="shared" si="27"/>
        <v>0</v>
      </c>
      <c r="P56" s="110">
        <f t="shared" si="27"/>
        <v>0</v>
      </c>
      <c r="Q56" s="110">
        <f t="shared" si="27"/>
        <v>0</v>
      </c>
      <c r="R56" s="110">
        <f t="shared" si="27"/>
        <v>0</v>
      </c>
      <c r="S56" s="110">
        <f t="shared" si="27"/>
        <v>0</v>
      </c>
      <c r="T56" s="110">
        <f t="shared" si="27"/>
        <v>0</v>
      </c>
      <c r="U56" s="110">
        <f t="shared" si="27"/>
        <v>0</v>
      </c>
      <c r="V56" s="110">
        <f t="shared" si="27"/>
        <v>0</v>
      </c>
      <c r="W56" s="110">
        <f t="shared" si="27"/>
        <v>0</v>
      </c>
    </row>
    <row r="57" spans="1:23" s="24" customFormat="1">
      <c r="A57" s="339"/>
      <c r="B57" s="340"/>
      <c r="C57" s="340"/>
      <c r="D57" s="341"/>
      <c r="E57" s="30" t="s">
        <v>112</v>
      </c>
      <c r="F57" s="234">
        <f t="shared" si="25"/>
        <v>5.4337499999999999</v>
      </c>
      <c r="G57" s="110">
        <f>G32+G47</f>
        <v>0</v>
      </c>
      <c r="H57" s="110">
        <f t="shared" ref="H57:V57" si="28">H32+H47</f>
        <v>0</v>
      </c>
      <c r="I57" s="110">
        <f t="shared" si="28"/>
        <v>0</v>
      </c>
      <c r="J57" s="110">
        <f t="shared" si="28"/>
        <v>0</v>
      </c>
      <c r="K57" s="234">
        <f t="shared" si="28"/>
        <v>1.7918750000000001</v>
      </c>
      <c r="L57" s="234">
        <f t="shared" si="28"/>
        <v>1.7918750000000001</v>
      </c>
      <c r="M57" s="110">
        <f t="shared" si="28"/>
        <v>0.92500000000000004</v>
      </c>
      <c r="N57" s="110">
        <f t="shared" si="28"/>
        <v>0.92500000000000004</v>
      </c>
      <c r="O57" s="110">
        <f t="shared" si="28"/>
        <v>0</v>
      </c>
      <c r="P57" s="110">
        <f t="shared" si="28"/>
        <v>0</v>
      </c>
      <c r="Q57" s="110">
        <f t="shared" si="28"/>
        <v>0</v>
      </c>
      <c r="R57" s="110">
        <f t="shared" si="28"/>
        <v>0</v>
      </c>
      <c r="S57" s="110">
        <f t="shared" si="28"/>
        <v>0</v>
      </c>
      <c r="T57" s="110">
        <f t="shared" si="28"/>
        <v>0</v>
      </c>
      <c r="U57" s="110">
        <f t="shared" si="28"/>
        <v>0</v>
      </c>
      <c r="V57" s="110">
        <f t="shared" si="28"/>
        <v>0</v>
      </c>
      <c r="W57" s="110">
        <f t="shared" si="27"/>
        <v>0</v>
      </c>
    </row>
    <row r="58" spans="1:23" s="24" customFormat="1">
      <c r="A58" s="339"/>
      <c r="B58" s="340"/>
      <c r="C58" s="340"/>
      <c r="D58" s="341"/>
      <c r="E58" s="30" t="s">
        <v>113</v>
      </c>
      <c r="F58" s="110">
        <f t="shared" si="25"/>
        <v>9.1249999999999998E-2</v>
      </c>
      <c r="G58" s="110">
        <f>G33+G48</f>
        <v>0</v>
      </c>
      <c r="H58" s="110">
        <f t="shared" si="27"/>
        <v>0</v>
      </c>
      <c r="I58" s="110">
        <f t="shared" si="27"/>
        <v>0</v>
      </c>
      <c r="J58" s="110">
        <f t="shared" si="27"/>
        <v>0</v>
      </c>
      <c r="K58" s="110">
        <f t="shared" si="27"/>
        <v>4.5624999999999999E-2</v>
      </c>
      <c r="L58" s="110">
        <f t="shared" si="27"/>
        <v>4.5624999999999999E-2</v>
      </c>
      <c r="M58" s="110">
        <f t="shared" si="27"/>
        <v>0</v>
      </c>
      <c r="N58" s="110">
        <f t="shared" si="27"/>
        <v>0</v>
      </c>
      <c r="O58" s="110">
        <f t="shared" si="27"/>
        <v>0</v>
      </c>
      <c r="P58" s="110">
        <f t="shared" si="27"/>
        <v>0</v>
      </c>
      <c r="Q58" s="110">
        <f t="shared" si="27"/>
        <v>0</v>
      </c>
      <c r="R58" s="110">
        <f t="shared" si="27"/>
        <v>0</v>
      </c>
      <c r="S58" s="110">
        <f t="shared" si="27"/>
        <v>0</v>
      </c>
      <c r="T58" s="110">
        <f t="shared" si="27"/>
        <v>0</v>
      </c>
      <c r="U58" s="110">
        <f t="shared" si="27"/>
        <v>0</v>
      </c>
      <c r="V58" s="110">
        <f t="shared" si="27"/>
        <v>0</v>
      </c>
      <c r="W58" s="110">
        <f t="shared" si="27"/>
        <v>0</v>
      </c>
    </row>
    <row r="59" spans="1:23" s="24" customFormat="1" ht="31.5">
      <c r="A59" s="342"/>
      <c r="B59" s="343"/>
      <c r="C59" s="343"/>
      <c r="D59" s="344"/>
      <c r="E59" s="30" t="s">
        <v>114</v>
      </c>
      <c r="F59" s="234">
        <f t="shared" si="25"/>
        <v>0</v>
      </c>
      <c r="G59" s="110">
        <f>G34+G49</f>
        <v>0</v>
      </c>
      <c r="H59" s="110">
        <f t="shared" si="27"/>
        <v>0</v>
      </c>
      <c r="I59" s="110">
        <f t="shared" si="27"/>
        <v>0</v>
      </c>
      <c r="J59" s="234">
        <f t="shared" si="27"/>
        <v>0</v>
      </c>
      <c r="K59" s="234">
        <f t="shared" si="27"/>
        <v>0</v>
      </c>
      <c r="L59" s="234">
        <f t="shared" si="27"/>
        <v>0</v>
      </c>
      <c r="M59" s="234">
        <f t="shared" si="27"/>
        <v>0</v>
      </c>
      <c r="N59" s="234">
        <f t="shared" si="27"/>
        <v>0</v>
      </c>
      <c r="O59" s="110">
        <f t="shared" si="27"/>
        <v>0</v>
      </c>
      <c r="P59" s="110">
        <f t="shared" si="27"/>
        <v>0</v>
      </c>
      <c r="Q59" s="110">
        <f t="shared" si="27"/>
        <v>0</v>
      </c>
      <c r="R59" s="110">
        <f t="shared" si="27"/>
        <v>0</v>
      </c>
      <c r="S59" s="110">
        <f t="shared" si="27"/>
        <v>0</v>
      </c>
      <c r="T59" s="110">
        <f t="shared" si="27"/>
        <v>0</v>
      </c>
      <c r="U59" s="110">
        <f t="shared" si="27"/>
        <v>0</v>
      </c>
      <c r="V59" s="110">
        <f t="shared" si="27"/>
        <v>0</v>
      </c>
      <c r="W59" s="110">
        <f t="shared" si="27"/>
        <v>0</v>
      </c>
    </row>
    <row r="60" spans="1:23" s="60" customFormat="1">
      <c r="A60" s="66"/>
      <c r="B60" s="379" t="s">
        <v>199</v>
      </c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0"/>
      <c r="O60" s="380"/>
      <c r="P60" s="380"/>
      <c r="Q60" s="380"/>
      <c r="R60" s="380"/>
      <c r="S60" s="380"/>
      <c r="T60" s="380"/>
      <c r="U60" s="380"/>
      <c r="V60" s="380"/>
      <c r="W60" s="381"/>
    </row>
    <row r="61" spans="1:23" s="27" customFormat="1" ht="23.25" customHeight="1">
      <c r="A61" s="351" t="s">
        <v>126</v>
      </c>
      <c r="B61" s="354"/>
      <c r="C61" s="357"/>
      <c r="D61" s="300"/>
      <c r="E61" s="25" t="s">
        <v>110</v>
      </c>
      <c r="F61" s="26">
        <f t="shared" ref="F61:F70" si="29">SUM(G61:W61)</f>
        <v>0</v>
      </c>
      <c r="G61" s="26">
        <f>SUM(G62:G65)</f>
        <v>0</v>
      </c>
      <c r="H61" s="26">
        <f t="shared" ref="H61:W61" si="30">SUM(H62:H65)</f>
        <v>0</v>
      </c>
      <c r="I61" s="26">
        <f t="shared" si="30"/>
        <v>0</v>
      </c>
      <c r="J61" s="26">
        <f t="shared" si="30"/>
        <v>0</v>
      </c>
      <c r="K61" s="26">
        <f t="shared" si="30"/>
        <v>0</v>
      </c>
      <c r="L61" s="26">
        <f t="shared" si="30"/>
        <v>0</v>
      </c>
      <c r="M61" s="26">
        <f t="shared" si="30"/>
        <v>0</v>
      </c>
      <c r="N61" s="26">
        <f t="shared" si="30"/>
        <v>0</v>
      </c>
      <c r="O61" s="26">
        <f t="shared" si="30"/>
        <v>0</v>
      </c>
      <c r="P61" s="26">
        <f t="shared" si="30"/>
        <v>0</v>
      </c>
      <c r="Q61" s="26">
        <f t="shared" si="30"/>
        <v>0</v>
      </c>
      <c r="R61" s="26">
        <f t="shared" si="30"/>
        <v>0</v>
      </c>
      <c r="S61" s="26">
        <f t="shared" si="30"/>
        <v>0</v>
      </c>
      <c r="T61" s="26">
        <f t="shared" si="30"/>
        <v>0</v>
      </c>
      <c r="U61" s="26">
        <f t="shared" si="30"/>
        <v>0</v>
      </c>
      <c r="V61" s="26">
        <f t="shared" si="30"/>
        <v>0</v>
      </c>
      <c r="W61" s="26">
        <f t="shared" si="30"/>
        <v>0</v>
      </c>
    </row>
    <row r="62" spans="1:23">
      <c r="A62" s="352"/>
      <c r="B62" s="355"/>
      <c r="C62" s="358"/>
      <c r="D62" s="301"/>
      <c r="E62" s="28" t="s">
        <v>111</v>
      </c>
      <c r="F62" s="31">
        <f t="shared" si="29"/>
        <v>0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>
      <c r="A63" s="352"/>
      <c r="B63" s="355"/>
      <c r="C63" s="358"/>
      <c r="D63" s="301"/>
      <c r="E63" s="28" t="s">
        <v>112</v>
      </c>
      <c r="F63" s="31">
        <f t="shared" si="29"/>
        <v>0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>
      <c r="A64" s="352"/>
      <c r="B64" s="355"/>
      <c r="C64" s="358"/>
      <c r="D64" s="301"/>
      <c r="E64" s="28" t="s">
        <v>113</v>
      </c>
      <c r="F64" s="31">
        <f t="shared" si="29"/>
        <v>0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31.5">
      <c r="A65" s="353"/>
      <c r="B65" s="356"/>
      <c r="C65" s="359"/>
      <c r="D65" s="324"/>
      <c r="E65" s="28" t="s">
        <v>114</v>
      </c>
      <c r="F65" s="31">
        <f t="shared" si="29"/>
        <v>0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s="27" customFormat="1">
      <c r="A66" s="336" t="s">
        <v>158</v>
      </c>
      <c r="B66" s="337"/>
      <c r="C66" s="337"/>
      <c r="D66" s="338"/>
      <c r="E66" s="25" t="s">
        <v>110</v>
      </c>
      <c r="F66" s="26">
        <f t="shared" si="29"/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/>
      <c r="V66" s="26"/>
      <c r="W66" s="26">
        <v>0</v>
      </c>
    </row>
    <row r="67" spans="1:23" s="24" customFormat="1">
      <c r="A67" s="339"/>
      <c r="B67" s="340"/>
      <c r="C67" s="340"/>
      <c r="D67" s="341"/>
      <c r="E67" s="30" t="s">
        <v>111</v>
      </c>
      <c r="F67" s="31">
        <f t="shared" si="29"/>
        <v>0</v>
      </c>
      <c r="G67" s="31">
        <f>G62</f>
        <v>0</v>
      </c>
      <c r="H67" s="31">
        <f t="shared" ref="H67:W70" si="31">H62</f>
        <v>0</v>
      </c>
      <c r="I67" s="31">
        <f t="shared" si="31"/>
        <v>0</v>
      </c>
      <c r="J67" s="31">
        <f t="shared" si="31"/>
        <v>0</v>
      </c>
      <c r="K67" s="31">
        <f t="shared" si="31"/>
        <v>0</v>
      </c>
      <c r="L67" s="31">
        <f t="shared" si="31"/>
        <v>0</v>
      </c>
      <c r="M67" s="31">
        <f t="shared" si="31"/>
        <v>0</v>
      </c>
      <c r="N67" s="31">
        <f t="shared" si="31"/>
        <v>0</v>
      </c>
      <c r="O67" s="31">
        <f t="shared" si="31"/>
        <v>0</v>
      </c>
      <c r="P67" s="31">
        <f t="shared" si="31"/>
        <v>0</v>
      </c>
      <c r="Q67" s="31">
        <f t="shared" si="31"/>
        <v>0</v>
      </c>
      <c r="R67" s="31">
        <f t="shared" si="31"/>
        <v>0</v>
      </c>
      <c r="S67" s="31">
        <f t="shared" si="31"/>
        <v>0</v>
      </c>
      <c r="T67" s="31">
        <f t="shared" si="31"/>
        <v>0</v>
      </c>
      <c r="U67" s="31">
        <f t="shared" si="31"/>
        <v>0</v>
      </c>
      <c r="V67" s="31">
        <f t="shared" si="31"/>
        <v>0</v>
      </c>
      <c r="W67" s="31">
        <f t="shared" si="31"/>
        <v>0</v>
      </c>
    </row>
    <row r="68" spans="1:23" s="24" customFormat="1">
      <c r="A68" s="339"/>
      <c r="B68" s="340"/>
      <c r="C68" s="340"/>
      <c r="D68" s="341"/>
      <c r="E68" s="30" t="s">
        <v>112</v>
      </c>
      <c r="F68" s="31">
        <f t="shared" si="29"/>
        <v>0</v>
      </c>
      <c r="G68" s="31">
        <f>G63</f>
        <v>0</v>
      </c>
      <c r="H68" s="31">
        <f t="shared" ref="H68:V68" si="32">H63</f>
        <v>0</v>
      </c>
      <c r="I68" s="31">
        <f t="shared" si="32"/>
        <v>0</v>
      </c>
      <c r="J68" s="31">
        <f t="shared" si="32"/>
        <v>0</v>
      </c>
      <c r="K68" s="31">
        <f t="shared" si="32"/>
        <v>0</v>
      </c>
      <c r="L68" s="31">
        <f t="shared" si="32"/>
        <v>0</v>
      </c>
      <c r="M68" s="31">
        <f t="shared" si="32"/>
        <v>0</v>
      </c>
      <c r="N68" s="31">
        <f t="shared" si="32"/>
        <v>0</v>
      </c>
      <c r="O68" s="31">
        <f t="shared" si="32"/>
        <v>0</v>
      </c>
      <c r="P68" s="31">
        <f t="shared" si="32"/>
        <v>0</v>
      </c>
      <c r="Q68" s="31">
        <f t="shared" si="32"/>
        <v>0</v>
      </c>
      <c r="R68" s="31">
        <f t="shared" si="32"/>
        <v>0</v>
      </c>
      <c r="S68" s="31">
        <f t="shared" si="32"/>
        <v>0</v>
      </c>
      <c r="T68" s="31">
        <f t="shared" si="32"/>
        <v>0</v>
      </c>
      <c r="U68" s="31">
        <f t="shared" si="32"/>
        <v>0</v>
      </c>
      <c r="V68" s="31">
        <f t="shared" si="32"/>
        <v>0</v>
      </c>
      <c r="W68" s="31">
        <f t="shared" si="31"/>
        <v>0</v>
      </c>
    </row>
    <row r="69" spans="1:23" s="24" customFormat="1">
      <c r="A69" s="339"/>
      <c r="B69" s="340"/>
      <c r="C69" s="340"/>
      <c r="D69" s="341"/>
      <c r="E69" s="30" t="s">
        <v>113</v>
      </c>
      <c r="F69" s="31">
        <f t="shared" si="29"/>
        <v>0</v>
      </c>
      <c r="G69" s="31">
        <f>G64</f>
        <v>0</v>
      </c>
      <c r="H69" s="31">
        <f t="shared" si="31"/>
        <v>0</v>
      </c>
      <c r="I69" s="31">
        <f t="shared" si="31"/>
        <v>0</v>
      </c>
      <c r="J69" s="31">
        <f t="shared" si="31"/>
        <v>0</v>
      </c>
      <c r="K69" s="31">
        <f t="shared" si="31"/>
        <v>0</v>
      </c>
      <c r="L69" s="31">
        <f t="shared" si="31"/>
        <v>0</v>
      </c>
      <c r="M69" s="31">
        <f t="shared" si="31"/>
        <v>0</v>
      </c>
      <c r="N69" s="31">
        <f t="shared" si="31"/>
        <v>0</v>
      </c>
      <c r="O69" s="31">
        <f t="shared" si="31"/>
        <v>0</v>
      </c>
      <c r="P69" s="31">
        <f t="shared" si="31"/>
        <v>0</v>
      </c>
      <c r="Q69" s="31">
        <f t="shared" si="31"/>
        <v>0</v>
      </c>
      <c r="R69" s="31">
        <f t="shared" si="31"/>
        <v>0</v>
      </c>
      <c r="S69" s="31">
        <f t="shared" si="31"/>
        <v>0</v>
      </c>
      <c r="T69" s="31">
        <f t="shared" si="31"/>
        <v>0</v>
      </c>
      <c r="U69" s="31">
        <f t="shared" si="31"/>
        <v>0</v>
      </c>
      <c r="V69" s="31">
        <f t="shared" si="31"/>
        <v>0</v>
      </c>
      <c r="W69" s="31">
        <f t="shared" si="31"/>
        <v>0</v>
      </c>
    </row>
    <row r="70" spans="1:23" s="24" customFormat="1" ht="31.5">
      <c r="A70" s="342"/>
      <c r="B70" s="343"/>
      <c r="C70" s="343"/>
      <c r="D70" s="344"/>
      <c r="E70" s="30" t="s">
        <v>114</v>
      </c>
      <c r="F70" s="31">
        <f t="shared" si="29"/>
        <v>0</v>
      </c>
      <c r="G70" s="31">
        <f>G65</f>
        <v>0</v>
      </c>
      <c r="H70" s="31">
        <f t="shared" si="31"/>
        <v>0</v>
      </c>
      <c r="I70" s="31">
        <f t="shared" si="31"/>
        <v>0</v>
      </c>
      <c r="J70" s="31">
        <f t="shared" si="31"/>
        <v>0</v>
      </c>
      <c r="K70" s="31">
        <f t="shared" si="31"/>
        <v>0</v>
      </c>
      <c r="L70" s="31">
        <f t="shared" si="31"/>
        <v>0</v>
      </c>
      <c r="M70" s="31">
        <f t="shared" si="31"/>
        <v>0</v>
      </c>
      <c r="N70" s="31">
        <f t="shared" si="31"/>
        <v>0</v>
      </c>
      <c r="O70" s="31">
        <f t="shared" si="31"/>
        <v>0</v>
      </c>
      <c r="P70" s="31">
        <f t="shared" si="31"/>
        <v>0</v>
      </c>
      <c r="Q70" s="31">
        <f t="shared" si="31"/>
        <v>0</v>
      </c>
      <c r="R70" s="31">
        <f t="shared" si="31"/>
        <v>0</v>
      </c>
      <c r="S70" s="31">
        <f t="shared" si="31"/>
        <v>0</v>
      </c>
      <c r="T70" s="31">
        <f t="shared" si="31"/>
        <v>0</v>
      </c>
      <c r="U70" s="31">
        <f t="shared" si="31"/>
        <v>0</v>
      </c>
      <c r="V70" s="31">
        <f t="shared" si="31"/>
        <v>0</v>
      </c>
      <c r="W70" s="31">
        <f t="shared" si="31"/>
        <v>0</v>
      </c>
    </row>
    <row r="71" spans="1:23" s="27" customFormat="1" ht="15" customHeight="1">
      <c r="A71" s="336" t="s">
        <v>127</v>
      </c>
      <c r="B71" s="337"/>
      <c r="C71" s="337"/>
      <c r="D71" s="338"/>
      <c r="E71" s="25" t="s">
        <v>110</v>
      </c>
      <c r="F71" s="237">
        <f>SUM(G71:X71)</f>
        <v>5.5250000000000004</v>
      </c>
      <c r="G71" s="26">
        <f>SUM(G72:G75)</f>
        <v>0</v>
      </c>
      <c r="H71" s="26">
        <f t="shared" ref="H71:W71" si="33">SUM(H72:H75)</f>
        <v>0</v>
      </c>
      <c r="I71" s="26">
        <f t="shared" si="33"/>
        <v>0</v>
      </c>
      <c r="J71" s="237">
        <f t="shared" si="33"/>
        <v>0</v>
      </c>
      <c r="K71" s="237">
        <f t="shared" si="33"/>
        <v>1.8375000000000001</v>
      </c>
      <c r="L71" s="237">
        <f t="shared" si="33"/>
        <v>1.8375000000000001</v>
      </c>
      <c r="M71" s="237">
        <f t="shared" si="33"/>
        <v>0.92500000000000004</v>
      </c>
      <c r="N71" s="237">
        <f t="shared" si="33"/>
        <v>0.92500000000000004</v>
      </c>
      <c r="O71" s="26">
        <f t="shared" si="33"/>
        <v>0</v>
      </c>
      <c r="P71" s="26">
        <f t="shared" si="33"/>
        <v>0</v>
      </c>
      <c r="Q71" s="26">
        <f t="shared" si="33"/>
        <v>0</v>
      </c>
      <c r="R71" s="26">
        <f t="shared" si="33"/>
        <v>0</v>
      </c>
      <c r="S71" s="26">
        <f t="shared" si="33"/>
        <v>0</v>
      </c>
      <c r="T71" s="26">
        <f t="shared" si="33"/>
        <v>0</v>
      </c>
      <c r="U71" s="26">
        <f t="shared" si="33"/>
        <v>0</v>
      </c>
      <c r="V71" s="26">
        <f t="shared" si="33"/>
        <v>0</v>
      </c>
      <c r="W71" s="26">
        <f t="shared" si="33"/>
        <v>0</v>
      </c>
    </row>
    <row r="72" spans="1:23" s="24" customFormat="1">
      <c r="A72" s="339"/>
      <c r="B72" s="340"/>
      <c r="C72" s="340"/>
      <c r="D72" s="341"/>
      <c r="E72" s="30" t="s">
        <v>111</v>
      </c>
      <c r="F72" s="31">
        <f>SUM(G72:W72)</f>
        <v>0</v>
      </c>
      <c r="G72" s="31">
        <f>G14+G25+G56+G67</f>
        <v>0</v>
      </c>
      <c r="H72" s="31">
        <f t="shared" ref="H72:W75" si="34">H14+H25+H56+H67</f>
        <v>0</v>
      </c>
      <c r="I72" s="31">
        <f t="shared" si="34"/>
        <v>0</v>
      </c>
      <c r="J72" s="31">
        <f t="shared" si="34"/>
        <v>0</v>
      </c>
      <c r="K72" s="31">
        <f t="shared" si="34"/>
        <v>0</v>
      </c>
      <c r="L72" s="31">
        <f t="shared" si="34"/>
        <v>0</v>
      </c>
      <c r="M72" s="31">
        <f t="shared" si="34"/>
        <v>0</v>
      </c>
      <c r="N72" s="31">
        <f t="shared" si="34"/>
        <v>0</v>
      </c>
      <c r="O72" s="31">
        <f t="shared" si="34"/>
        <v>0</v>
      </c>
      <c r="P72" s="31">
        <f t="shared" si="34"/>
        <v>0</v>
      </c>
      <c r="Q72" s="31">
        <f t="shared" si="34"/>
        <v>0</v>
      </c>
      <c r="R72" s="31">
        <f t="shared" si="34"/>
        <v>0</v>
      </c>
      <c r="S72" s="31">
        <f t="shared" si="34"/>
        <v>0</v>
      </c>
      <c r="T72" s="31">
        <f t="shared" si="34"/>
        <v>0</v>
      </c>
      <c r="U72" s="31">
        <f t="shared" si="34"/>
        <v>0</v>
      </c>
      <c r="V72" s="31">
        <f t="shared" si="34"/>
        <v>0</v>
      </c>
      <c r="W72" s="31">
        <f t="shared" si="34"/>
        <v>0</v>
      </c>
    </row>
    <row r="73" spans="1:23" s="24" customFormat="1">
      <c r="A73" s="339"/>
      <c r="B73" s="340"/>
      <c r="C73" s="340"/>
      <c r="D73" s="341"/>
      <c r="E73" s="30" t="s">
        <v>112</v>
      </c>
      <c r="F73" s="238">
        <f>SUM(G73:W73)</f>
        <v>5.4337499999999999</v>
      </c>
      <c r="G73" s="31">
        <f>G15+G26+G57+G68</f>
        <v>0</v>
      </c>
      <c r="H73" s="31">
        <f t="shared" ref="H73:V73" si="35">H15+H26+H57+H68</f>
        <v>0</v>
      </c>
      <c r="I73" s="31">
        <f t="shared" si="35"/>
        <v>0</v>
      </c>
      <c r="J73" s="238">
        <f t="shared" si="35"/>
        <v>0</v>
      </c>
      <c r="K73" s="238">
        <f t="shared" si="35"/>
        <v>1.7918750000000001</v>
      </c>
      <c r="L73" s="238">
        <f t="shared" si="35"/>
        <v>1.7918750000000001</v>
      </c>
      <c r="M73" s="238">
        <f t="shared" si="35"/>
        <v>0.92500000000000004</v>
      </c>
      <c r="N73" s="238">
        <f t="shared" si="35"/>
        <v>0.92500000000000004</v>
      </c>
      <c r="O73" s="31">
        <f t="shared" si="35"/>
        <v>0</v>
      </c>
      <c r="P73" s="31">
        <f t="shared" si="35"/>
        <v>0</v>
      </c>
      <c r="Q73" s="31">
        <f t="shared" si="35"/>
        <v>0</v>
      </c>
      <c r="R73" s="31">
        <f t="shared" si="35"/>
        <v>0</v>
      </c>
      <c r="S73" s="31">
        <f t="shared" si="35"/>
        <v>0</v>
      </c>
      <c r="T73" s="31">
        <f t="shared" si="35"/>
        <v>0</v>
      </c>
      <c r="U73" s="31">
        <f t="shared" si="35"/>
        <v>0</v>
      </c>
      <c r="V73" s="31">
        <f t="shared" si="35"/>
        <v>0</v>
      </c>
      <c r="W73" s="31">
        <f t="shared" si="34"/>
        <v>0</v>
      </c>
    </row>
    <row r="74" spans="1:23" s="24" customFormat="1">
      <c r="A74" s="339"/>
      <c r="B74" s="340"/>
      <c r="C74" s="340"/>
      <c r="D74" s="341"/>
      <c r="E74" s="30" t="s">
        <v>113</v>
      </c>
      <c r="F74" s="238">
        <f>SUM(G74:W74)</f>
        <v>9.1249999999999998E-2</v>
      </c>
      <c r="G74" s="31">
        <f>G16+G27+G58+G69</f>
        <v>0</v>
      </c>
      <c r="H74" s="31">
        <f t="shared" si="34"/>
        <v>0</v>
      </c>
      <c r="I74" s="31">
        <f t="shared" si="34"/>
        <v>0</v>
      </c>
      <c r="J74" s="31">
        <f t="shared" si="34"/>
        <v>0</v>
      </c>
      <c r="K74" s="238">
        <f t="shared" si="34"/>
        <v>4.5624999999999999E-2</v>
      </c>
      <c r="L74" s="238">
        <f t="shared" si="34"/>
        <v>4.5624999999999999E-2</v>
      </c>
      <c r="M74" s="31">
        <f t="shared" si="34"/>
        <v>0</v>
      </c>
      <c r="N74" s="31">
        <f t="shared" si="34"/>
        <v>0</v>
      </c>
      <c r="O74" s="31">
        <f t="shared" si="34"/>
        <v>0</v>
      </c>
      <c r="P74" s="31">
        <f t="shared" si="34"/>
        <v>0</v>
      </c>
      <c r="Q74" s="31">
        <f t="shared" si="34"/>
        <v>0</v>
      </c>
      <c r="R74" s="31">
        <f t="shared" si="34"/>
        <v>0</v>
      </c>
      <c r="S74" s="31">
        <f t="shared" si="34"/>
        <v>0</v>
      </c>
      <c r="T74" s="31">
        <f t="shared" si="34"/>
        <v>0</v>
      </c>
      <c r="U74" s="31">
        <f t="shared" si="34"/>
        <v>0</v>
      </c>
      <c r="V74" s="31">
        <f t="shared" si="34"/>
        <v>0</v>
      </c>
      <c r="W74" s="31">
        <f t="shared" si="34"/>
        <v>0</v>
      </c>
    </row>
    <row r="75" spans="1:23" s="24" customFormat="1" ht="33" customHeight="1">
      <c r="A75" s="342"/>
      <c r="B75" s="343"/>
      <c r="C75" s="343"/>
      <c r="D75" s="344"/>
      <c r="E75" s="30" t="s">
        <v>114</v>
      </c>
      <c r="F75" s="238">
        <f>SUM(G75:W75)</f>
        <v>0</v>
      </c>
      <c r="G75" s="31">
        <f>G17+G28+G59+G70</f>
        <v>0</v>
      </c>
      <c r="H75" s="31">
        <f t="shared" si="34"/>
        <v>0</v>
      </c>
      <c r="I75" s="31">
        <f t="shared" si="34"/>
        <v>0</v>
      </c>
      <c r="J75" s="31">
        <f t="shared" si="34"/>
        <v>0</v>
      </c>
      <c r="K75" s="31">
        <f t="shared" si="34"/>
        <v>0</v>
      </c>
      <c r="L75" s="31">
        <f t="shared" si="34"/>
        <v>0</v>
      </c>
      <c r="M75" s="31">
        <f t="shared" si="34"/>
        <v>0</v>
      </c>
      <c r="N75" s="31">
        <f t="shared" si="34"/>
        <v>0</v>
      </c>
      <c r="O75" s="31">
        <f t="shared" si="34"/>
        <v>0</v>
      </c>
      <c r="P75" s="31">
        <f t="shared" si="34"/>
        <v>0</v>
      </c>
      <c r="Q75" s="31">
        <f t="shared" si="34"/>
        <v>0</v>
      </c>
      <c r="R75" s="31">
        <f t="shared" si="34"/>
        <v>0</v>
      </c>
      <c r="S75" s="31">
        <f t="shared" si="34"/>
        <v>0</v>
      </c>
      <c r="T75" s="31">
        <f t="shared" si="34"/>
        <v>0</v>
      </c>
      <c r="U75" s="31">
        <f t="shared" si="34"/>
        <v>0</v>
      </c>
      <c r="V75" s="31">
        <f t="shared" si="34"/>
        <v>0</v>
      </c>
      <c r="W75" s="31">
        <f t="shared" si="34"/>
        <v>0</v>
      </c>
    </row>
  </sheetData>
  <mergeCells count="50">
    <mergeCell ref="A71:D75"/>
    <mergeCell ref="A61:A65"/>
    <mergeCell ref="B61:B65"/>
    <mergeCell ref="C61:C65"/>
    <mergeCell ref="D61:D65"/>
    <mergeCell ref="D45:D49"/>
    <mergeCell ref="A50:A54"/>
    <mergeCell ref="B50:B54"/>
    <mergeCell ref="C50:C54"/>
    <mergeCell ref="A55:D59"/>
    <mergeCell ref="D50:D54"/>
    <mergeCell ref="D30:D34"/>
    <mergeCell ref="B60:W60"/>
    <mergeCell ref="A66:D70"/>
    <mergeCell ref="A40:A44"/>
    <mergeCell ref="B40:B44"/>
    <mergeCell ref="C40:C44"/>
    <mergeCell ref="D40:D44"/>
    <mergeCell ref="A45:A49"/>
    <mergeCell ref="B45:B49"/>
    <mergeCell ref="C45:C49"/>
    <mergeCell ref="C19:C23"/>
    <mergeCell ref="D19:D23"/>
    <mergeCell ref="A35:A39"/>
    <mergeCell ref="B35:B39"/>
    <mergeCell ref="C35:C39"/>
    <mergeCell ref="D35:D39"/>
    <mergeCell ref="B29:W29"/>
    <mergeCell ref="A30:A34"/>
    <mergeCell ref="B30:B34"/>
    <mergeCell ref="C30:C34"/>
    <mergeCell ref="A24:D28"/>
    <mergeCell ref="B7:W7"/>
    <mergeCell ref="A8:A12"/>
    <mergeCell ref="B8:B12"/>
    <mergeCell ref="C8:C12"/>
    <mergeCell ref="D8:D12"/>
    <mergeCell ref="A13:D17"/>
    <mergeCell ref="B18:W18"/>
    <mergeCell ref="A19:A23"/>
    <mergeCell ref="B19:B23"/>
    <mergeCell ref="B6:W6"/>
    <mergeCell ref="A1:W1"/>
    <mergeCell ref="A2:W2"/>
    <mergeCell ref="A3:A4"/>
    <mergeCell ref="B3:B4"/>
    <mergeCell ref="C3:C4"/>
    <mergeCell ref="D3:D4"/>
    <mergeCell ref="E3:E4"/>
    <mergeCell ref="F3:W3"/>
  </mergeCells>
  <phoneticPr fontId="0" type="noConversion"/>
  <conditionalFormatting sqref="A1:XFD1048576">
    <cfRule type="cellIs" dxfId="1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rstPageNumber="178" fitToHeight="5" orientation="landscape" useFirstPageNumber="1" r:id="rId1"/>
  <headerFooter>
    <oddFooter>&amp;R&amp;"Times New Roman,обычный"&amp;P</oddFooter>
  </headerFooter>
  <rowBreaks count="1" manualBreakCount="1">
    <brk id="41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55"/>
  <sheetViews>
    <sheetView topLeftCell="A55" zoomScale="70" zoomScaleNormal="70" zoomScaleSheetLayoutView="70" workbookViewId="0">
      <selection activeCell="W5" sqref="W5"/>
    </sheetView>
  </sheetViews>
  <sheetFormatPr defaultRowHeight="15.75"/>
  <cols>
    <col min="1" max="1" width="8.85546875" style="35" customWidth="1"/>
    <col min="2" max="2" width="34.5703125" style="36" customWidth="1"/>
    <col min="3" max="3" width="14.140625" style="34" customWidth="1"/>
    <col min="4" max="4" width="19.5703125" style="37" customWidth="1"/>
    <col min="5" max="5" width="25.85546875" style="22" customWidth="1"/>
    <col min="6" max="6" width="11.5703125" style="38" customWidth="1"/>
    <col min="7" max="7" width="10.7109375" style="38" customWidth="1"/>
    <col min="8" max="22" width="11.5703125" style="38" customWidth="1"/>
    <col min="23" max="23" width="10.28515625" style="38" customWidth="1"/>
    <col min="24" max="16384" width="9.140625" style="22"/>
  </cols>
  <sheetData>
    <row r="1" spans="1:23">
      <c r="A1" s="328" t="s">
        <v>149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32.25" customHeight="1">
      <c r="A2" s="329" t="s">
        <v>356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25.5" customHeight="1">
      <c r="A3" s="330" t="s">
        <v>0</v>
      </c>
      <c r="B3" s="391" t="s">
        <v>102</v>
      </c>
      <c r="C3" s="333" t="s">
        <v>103</v>
      </c>
      <c r="D3" s="391" t="s">
        <v>104</v>
      </c>
      <c r="E3" s="391" t="s">
        <v>105</v>
      </c>
      <c r="F3" s="392" t="s">
        <v>106</v>
      </c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  <c r="T3" s="392"/>
      <c r="U3" s="392"/>
      <c r="V3" s="392"/>
      <c r="W3" s="392"/>
    </row>
    <row r="4" spans="1:23" s="24" customFormat="1" ht="42" customHeight="1">
      <c r="A4" s="330"/>
      <c r="B4" s="391"/>
      <c r="C4" s="333"/>
      <c r="D4" s="391"/>
      <c r="E4" s="391"/>
      <c r="F4" s="31" t="s">
        <v>196</v>
      </c>
      <c r="G4" s="23">
        <v>2013</v>
      </c>
      <c r="H4" s="23">
        <v>2014</v>
      </c>
      <c r="I4" s="23">
        <v>2015</v>
      </c>
      <c r="J4" s="23">
        <v>2016</v>
      </c>
      <c r="K4" s="23">
        <v>2017</v>
      </c>
      <c r="L4" s="23">
        <v>2018</v>
      </c>
      <c r="M4" s="23">
        <v>2019</v>
      </c>
      <c r="N4" s="23">
        <v>2020</v>
      </c>
      <c r="O4" s="23">
        <v>2021</v>
      </c>
      <c r="P4" s="23">
        <v>2022</v>
      </c>
      <c r="Q4" s="23">
        <v>2023</v>
      </c>
      <c r="R4" s="23">
        <v>2024</v>
      </c>
      <c r="S4" s="23">
        <v>2025</v>
      </c>
      <c r="T4" s="23">
        <v>2026</v>
      </c>
      <c r="U4" s="23">
        <v>2027</v>
      </c>
      <c r="V4" s="23">
        <v>2028</v>
      </c>
      <c r="W4" s="23">
        <v>2029</v>
      </c>
    </row>
    <row r="5" spans="1:23" s="24" customFormat="1">
      <c r="A5" s="199" t="s">
        <v>107</v>
      </c>
      <c r="B5" s="200">
        <v>2</v>
      </c>
      <c r="C5" s="110">
        <v>3</v>
      </c>
      <c r="D5" s="200">
        <v>4</v>
      </c>
      <c r="E5" s="200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  <c r="O5" s="31">
        <v>15</v>
      </c>
      <c r="P5" s="31">
        <v>16</v>
      </c>
      <c r="Q5" s="31">
        <v>17</v>
      </c>
      <c r="R5" s="31">
        <v>18</v>
      </c>
      <c r="S5" s="31">
        <v>19</v>
      </c>
      <c r="T5" s="31">
        <v>20</v>
      </c>
      <c r="U5" s="31">
        <v>21</v>
      </c>
      <c r="V5" s="31">
        <v>22</v>
      </c>
      <c r="W5" s="31">
        <v>23</v>
      </c>
    </row>
    <row r="6" spans="1:23" ht="38.25" customHeight="1">
      <c r="A6" s="199"/>
      <c r="B6" s="389" t="s">
        <v>190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</row>
    <row r="7" spans="1:23" s="60" customFormat="1">
      <c r="A7" s="223"/>
      <c r="B7" s="390" t="s">
        <v>189</v>
      </c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</row>
    <row r="8" spans="1:23" s="27" customFormat="1" ht="20.25" customHeight="1">
      <c r="A8" s="383" t="s">
        <v>109</v>
      </c>
      <c r="B8" s="386"/>
      <c r="C8" s="384"/>
      <c r="D8" s="385"/>
      <c r="E8" s="25" t="s">
        <v>110</v>
      </c>
      <c r="F8" s="111">
        <f t="shared" ref="F8:F17" si="0">SUM(G8:W8)</f>
        <v>0</v>
      </c>
      <c r="G8" s="111">
        <f>SUM(G9:G12)</f>
        <v>0</v>
      </c>
      <c r="H8" s="111">
        <f t="shared" ref="H8:W8" si="1">SUM(H9:H12)</f>
        <v>0</v>
      </c>
      <c r="I8" s="111">
        <f t="shared" si="1"/>
        <v>0</v>
      </c>
      <c r="J8" s="111">
        <f t="shared" si="1"/>
        <v>0</v>
      </c>
      <c r="K8" s="111">
        <f t="shared" si="1"/>
        <v>0</v>
      </c>
      <c r="L8" s="111">
        <f t="shared" si="1"/>
        <v>0</v>
      </c>
      <c r="M8" s="111">
        <f t="shared" si="1"/>
        <v>0</v>
      </c>
      <c r="N8" s="111">
        <f t="shared" si="1"/>
        <v>0</v>
      </c>
      <c r="O8" s="111">
        <f t="shared" si="1"/>
        <v>0</v>
      </c>
      <c r="P8" s="111">
        <f t="shared" si="1"/>
        <v>0</v>
      </c>
      <c r="Q8" s="111">
        <f t="shared" si="1"/>
        <v>0</v>
      </c>
      <c r="R8" s="111">
        <f t="shared" si="1"/>
        <v>0</v>
      </c>
      <c r="S8" s="111">
        <f t="shared" si="1"/>
        <v>0</v>
      </c>
      <c r="T8" s="111"/>
      <c r="U8" s="111"/>
      <c r="V8" s="111">
        <f t="shared" si="1"/>
        <v>0</v>
      </c>
      <c r="W8" s="111">
        <f t="shared" si="1"/>
        <v>0</v>
      </c>
    </row>
    <row r="9" spans="1:23" ht="21.75" customHeight="1">
      <c r="A9" s="383"/>
      <c r="B9" s="386"/>
      <c r="C9" s="384"/>
      <c r="D9" s="385"/>
      <c r="E9" s="28" t="s">
        <v>111</v>
      </c>
      <c r="F9" s="31">
        <f t="shared" si="0"/>
        <v>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ht="23.25" customHeight="1">
      <c r="A10" s="383"/>
      <c r="B10" s="386"/>
      <c r="C10" s="384"/>
      <c r="D10" s="385"/>
      <c r="E10" s="28" t="s">
        <v>112</v>
      </c>
      <c r="F10" s="31">
        <f t="shared" si="0"/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>
      <c r="A11" s="383"/>
      <c r="B11" s="386"/>
      <c r="C11" s="384"/>
      <c r="D11" s="385"/>
      <c r="E11" s="28" t="s">
        <v>113</v>
      </c>
      <c r="F11" s="31">
        <f t="shared" si="0"/>
        <v>0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34.5" customHeight="1">
      <c r="A12" s="383"/>
      <c r="B12" s="386"/>
      <c r="C12" s="384"/>
      <c r="D12" s="385"/>
      <c r="E12" s="28" t="s">
        <v>114</v>
      </c>
      <c r="F12" s="31">
        <f t="shared" si="0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s="27" customFormat="1">
      <c r="A13" s="382" t="s">
        <v>155</v>
      </c>
      <c r="B13" s="382"/>
      <c r="C13" s="382"/>
      <c r="D13" s="382"/>
      <c r="E13" s="25" t="s">
        <v>110</v>
      </c>
      <c r="F13" s="111">
        <f t="shared" si="0"/>
        <v>0</v>
      </c>
      <c r="G13" s="26">
        <f>SUM(G14:G17)</f>
        <v>0</v>
      </c>
      <c r="H13" s="26">
        <f t="shared" ref="H13:W13" si="2">SUM(H14:H17)</f>
        <v>0</v>
      </c>
      <c r="I13" s="26">
        <f t="shared" si="2"/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  <c r="Q13" s="26">
        <f t="shared" si="2"/>
        <v>0</v>
      </c>
      <c r="R13" s="26">
        <f t="shared" si="2"/>
        <v>0</v>
      </c>
      <c r="S13" s="26">
        <f t="shared" si="2"/>
        <v>0</v>
      </c>
      <c r="T13" s="26"/>
      <c r="U13" s="26"/>
      <c r="V13" s="26">
        <f t="shared" si="2"/>
        <v>0</v>
      </c>
      <c r="W13" s="26">
        <f t="shared" si="2"/>
        <v>0</v>
      </c>
    </row>
    <row r="14" spans="1:23" s="24" customFormat="1">
      <c r="A14" s="382"/>
      <c r="B14" s="382"/>
      <c r="C14" s="382"/>
      <c r="D14" s="382"/>
      <c r="E14" s="30" t="s">
        <v>111</v>
      </c>
      <c r="F14" s="31">
        <f t="shared" si="0"/>
        <v>0</v>
      </c>
      <c r="G14" s="29">
        <f>G9</f>
        <v>0</v>
      </c>
      <c r="H14" s="29">
        <f t="shared" ref="H14:W17" si="3">H9</f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29">
        <f t="shared" si="3"/>
        <v>0</v>
      </c>
      <c r="P14" s="29">
        <f t="shared" si="3"/>
        <v>0</v>
      </c>
      <c r="Q14" s="29">
        <f t="shared" si="3"/>
        <v>0</v>
      </c>
      <c r="R14" s="29">
        <f t="shared" si="3"/>
        <v>0</v>
      </c>
      <c r="S14" s="29">
        <f t="shared" si="3"/>
        <v>0</v>
      </c>
      <c r="T14" s="29">
        <f t="shared" si="3"/>
        <v>0</v>
      </c>
      <c r="U14" s="29">
        <f t="shared" si="3"/>
        <v>0</v>
      </c>
      <c r="V14" s="29">
        <f t="shared" si="3"/>
        <v>0</v>
      </c>
      <c r="W14" s="29">
        <f t="shared" si="3"/>
        <v>0</v>
      </c>
    </row>
    <row r="15" spans="1:23" s="24" customFormat="1">
      <c r="A15" s="382"/>
      <c r="B15" s="382"/>
      <c r="C15" s="382"/>
      <c r="D15" s="382"/>
      <c r="E15" s="30" t="s">
        <v>112</v>
      </c>
      <c r="F15" s="31">
        <f t="shared" si="0"/>
        <v>0</v>
      </c>
      <c r="G15" s="29">
        <f>G10</f>
        <v>0</v>
      </c>
      <c r="H15" s="29">
        <f t="shared" ref="H15:V15" si="4">H10</f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4"/>
        <v>0</v>
      </c>
      <c r="P15" s="29">
        <f t="shared" si="4"/>
        <v>0</v>
      </c>
      <c r="Q15" s="29">
        <f t="shared" si="4"/>
        <v>0</v>
      </c>
      <c r="R15" s="29">
        <f t="shared" si="4"/>
        <v>0</v>
      </c>
      <c r="S15" s="29">
        <f t="shared" si="4"/>
        <v>0</v>
      </c>
      <c r="T15" s="29">
        <f t="shared" si="4"/>
        <v>0</v>
      </c>
      <c r="U15" s="29">
        <f t="shared" si="4"/>
        <v>0</v>
      </c>
      <c r="V15" s="29">
        <f t="shared" si="4"/>
        <v>0</v>
      </c>
      <c r="W15" s="29">
        <f t="shared" si="3"/>
        <v>0</v>
      </c>
    </row>
    <row r="16" spans="1:23" s="24" customFormat="1">
      <c r="A16" s="382"/>
      <c r="B16" s="382"/>
      <c r="C16" s="382"/>
      <c r="D16" s="382"/>
      <c r="E16" s="30" t="s">
        <v>113</v>
      </c>
      <c r="F16" s="31">
        <f t="shared" si="0"/>
        <v>0</v>
      </c>
      <c r="G16" s="29">
        <f>G11</f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29">
        <f t="shared" si="3"/>
        <v>0</v>
      </c>
      <c r="U16" s="29">
        <f t="shared" si="3"/>
        <v>0</v>
      </c>
      <c r="V16" s="29">
        <f t="shared" si="3"/>
        <v>0</v>
      </c>
      <c r="W16" s="29">
        <f t="shared" si="3"/>
        <v>0</v>
      </c>
    </row>
    <row r="17" spans="1:23" s="24" customFormat="1" ht="31.5">
      <c r="A17" s="382"/>
      <c r="B17" s="382"/>
      <c r="C17" s="382"/>
      <c r="D17" s="382"/>
      <c r="E17" s="30" t="s">
        <v>114</v>
      </c>
      <c r="F17" s="31">
        <f t="shared" si="0"/>
        <v>0</v>
      </c>
      <c r="G17" s="29">
        <f>G12</f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  <c r="L17" s="29">
        <f t="shared" si="3"/>
        <v>0</v>
      </c>
      <c r="M17" s="29">
        <f t="shared" si="3"/>
        <v>0</v>
      </c>
      <c r="N17" s="29">
        <f t="shared" si="3"/>
        <v>0</v>
      </c>
      <c r="O17" s="29">
        <f t="shared" si="3"/>
        <v>0</v>
      </c>
      <c r="P17" s="29">
        <f t="shared" si="3"/>
        <v>0</v>
      </c>
      <c r="Q17" s="29">
        <f t="shared" si="3"/>
        <v>0</v>
      </c>
      <c r="R17" s="29">
        <f t="shared" si="3"/>
        <v>0</v>
      </c>
      <c r="S17" s="29">
        <f t="shared" si="3"/>
        <v>0</v>
      </c>
      <c r="T17" s="29">
        <f t="shared" si="3"/>
        <v>0</v>
      </c>
      <c r="U17" s="29">
        <f t="shared" si="3"/>
        <v>0</v>
      </c>
      <c r="V17" s="29">
        <f t="shared" si="3"/>
        <v>0</v>
      </c>
      <c r="W17" s="29">
        <f t="shared" si="3"/>
        <v>0</v>
      </c>
    </row>
    <row r="18" spans="1:23" s="60" customFormat="1">
      <c r="A18" s="185"/>
      <c r="B18" s="387" t="s">
        <v>191</v>
      </c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</row>
    <row r="19" spans="1:23" s="27" customFormat="1" ht="17.25" customHeight="1">
      <c r="A19" s="383" t="s">
        <v>118</v>
      </c>
      <c r="B19" s="363"/>
      <c r="C19" s="384"/>
      <c r="D19" s="385"/>
      <c r="E19" s="25" t="s">
        <v>110</v>
      </c>
      <c r="F19" s="111">
        <f t="shared" ref="F19:F28" si="5">SUM(G19:W19)</f>
        <v>0</v>
      </c>
      <c r="G19" s="111">
        <f t="shared" ref="G19:W19" si="6">SUM(G20:G23)</f>
        <v>0</v>
      </c>
      <c r="H19" s="111">
        <f t="shared" si="6"/>
        <v>0</v>
      </c>
      <c r="I19" s="111">
        <f t="shared" si="6"/>
        <v>0</v>
      </c>
      <c r="J19" s="111">
        <f t="shared" si="6"/>
        <v>0</v>
      </c>
      <c r="K19" s="111">
        <f t="shared" si="6"/>
        <v>0</v>
      </c>
      <c r="L19" s="111">
        <f t="shared" si="6"/>
        <v>0</v>
      </c>
      <c r="M19" s="111">
        <f t="shared" si="6"/>
        <v>0</v>
      </c>
      <c r="N19" s="111">
        <f t="shared" si="6"/>
        <v>0</v>
      </c>
      <c r="O19" s="111">
        <f t="shared" si="6"/>
        <v>0</v>
      </c>
      <c r="P19" s="111">
        <f t="shared" si="6"/>
        <v>0</v>
      </c>
      <c r="Q19" s="111">
        <f t="shared" si="6"/>
        <v>0</v>
      </c>
      <c r="R19" s="111">
        <f t="shared" si="6"/>
        <v>0</v>
      </c>
      <c r="S19" s="111">
        <f t="shared" si="6"/>
        <v>0</v>
      </c>
      <c r="T19" s="111"/>
      <c r="U19" s="111"/>
      <c r="V19" s="111">
        <f t="shared" si="6"/>
        <v>0</v>
      </c>
      <c r="W19" s="111">
        <f t="shared" si="6"/>
        <v>0</v>
      </c>
    </row>
    <row r="20" spans="1:23" ht="23.25" customHeight="1">
      <c r="A20" s="383"/>
      <c r="B20" s="363"/>
      <c r="C20" s="384"/>
      <c r="D20" s="385"/>
      <c r="E20" s="28" t="s">
        <v>111</v>
      </c>
      <c r="F20" s="31">
        <f t="shared" si="5"/>
        <v>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21" customHeight="1">
      <c r="A21" s="383"/>
      <c r="B21" s="363"/>
      <c r="C21" s="384"/>
      <c r="D21" s="385"/>
      <c r="E21" s="28" t="s">
        <v>112</v>
      </c>
      <c r="F21" s="31">
        <f t="shared" si="5"/>
        <v>0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21" customHeight="1">
      <c r="A22" s="383"/>
      <c r="B22" s="363"/>
      <c r="C22" s="384"/>
      <c r="D22" s="385"/>
      <c r="E22" s="28" t="s">
        <v>113</v>
      </c>
      <c r="F22" s="31">
        <f t="shared" si="5"/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36" customHeight="1">
      <c r="A23" s="383"/>
      <c r="B23" s="363"/>
      <c r="C23" s="384"/>
      <c r="D23" s="385"/>
      <c r="E23" s="28" t="s">
        <v>114</v>
      </c>
      <c r="F23" s="31">
        <f t="shared" si="5"/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27" customFormat="1">
      <c r="A24" s="382" t="s">
        <v>156</v>
      </c>
      <c r="B24" s="382"/>
      <c r="C24" s="382"/>
      <c r="D24" s="382"/>
      <c r="E24" s="25" t="s">
        <v>110</v>
      </c>
      <c r="F24" s="111">
        <f t="shared" si="5"/>
        <v>0</v>
      </c>
      <c r="G24" s="26">
        <f>SUM(G25:G28)</f>
        <v>0</v>
      </c>
      <c r="H24" s="26">
        <f t="shared" ref="H24:W24" si="7">SUM(H25:H28)</f>
        <v>0</v>
      </c>
      <c r="I24" s="26">
        <f t="shared" si="7"/>
        <v>0</v>
      </c>
      <c r="J24" s="26">
        <f t="shared" si="7"/>
        <v>0</v>
      </c>
      <c r="K24" s="26">
        <f t="shared" si="7"/>
        <v>0</v>
      </c>
      <c r="L24" s="26">
        <f t="shared" si="7"/>
        <v>0</v>
      </c>
      <c r="M24" s="26">
        <f t="shared" si="7"/>
        <v>0</v>
      </c>
      <c r="N24" s="26">
        <f t="shared" si="7"/>
        <v>0</v>
      </c>
      <c r="O24" s="26">
        <f t="shared" si="7"/>
        <v>0</v>
      </c>
      <c r="P24" s="26">
        <f t="shared" si="7"/>
        <v>0</v>
      </c>
      <c r="Q24" s="26">
        <f t="shared" si="7"/>
        <v>0</v>
      </c>
      <c r="R24" s="26">
        <f t="shared" si="7"/>
        <v>0</v>
      </c>
      <c r="S24" s="26">
        <f t="shared" si="7"/>
        <v>0</v>
      </c>
      <c r="T24" s="26"/>
      <c r="U24" s="26"/>
      <c r="V24" s="26">
        <f t="shared" si="7"/>
        <v>0</v>
      </c>
      <c r="W24" s="26">
        <f t="shared" si="7"/>
        <v>0</v>
      </c>
    </row>
    <row r="25" spans="1:23" s="24" customFormat="1">
      <c r="A25" s="382"/>
      <c r="B25" s="382"/>
      <c r="C25" s="382"/>
      <c r="D25" s="382"/>
      <c r="E25" s="30" t="s">
        <v>111</v>
      </c>
      <c r="F25" s="31">
        <f t="shared" si="5"/>
        <v>0</v>
      </c>
      <c r="G25" s="31">
        <f>G20</f>
        <v>0</v>
      </c>
      <c r="H25" s="31">
        <f t="shared" ref="H25:W28" si="8">H20</f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8"/>
        <v>0</v>
      </c>
      <c r="O25" s="31">
        <f t="shared" si="8"/>
        <v>0</v>
      </c>
      <c r="P25" s="31">
        <f t="shared" si="8"/>
        <v>0</v>
      </c>
      <c r="Q25" s="31">
        <f t="shared" si="8"/>
        <v>0</v>
      </c>
      <c r="R25" s="31">
        <f t="shared" si="8"/>
        <v>0</v>
      </c>
      <c r="S25" s="31">
        <f t="shared" si="8"/>
        <v>0</v>
      </c>
      <c r="T25" s="31">
        <f t="shared" si="8"/>
        <v>0</v>
      </c>
      <c r="U25" s="31">
        <f t="shared" si="8"/>
        <v>0</v>
      </c>
      <c r="V25" s="31">
        <f t="shared" si="8"/>
        <v>0</v>
      </c>
      <c r="W25" s="31">
        <f t="shared" si="8"/>
        <v>0</v>
      </c>
    </row>
    <row r="26" spans="1:23" s="24" customFormat="1">
      <c r="A26" s="382"/>
      <c r="B26" s="382"/>
      <c r="C26" s="382"/>
      <c r="D26" s="382"/>
      <c r="E26" s="30" t="s">
        <v>112</v>
      </c>
      <c r="F26" s="31">
        <f t="shared" si="5"/>
        <v>0</v>
      </c>
      <c r="G26" s="31">
        <f>G21</f>
        <v>0</v>
      </c>
      <c r="H26" s="31">
        <f t="shared" ref="H26:V26" si="9">H21</f>
        <v>0</v>
      </c>
      <c r="I26" s="31">
        <f t="shared" si="9"/>
        <v>0</v>
      </c>
      <c r="J26" s="31">
        <f t="shared" si="9"/>
        <v>0</v>
      </c>
      <c r="K26" s="31">
        <f t="shared" si="9"/>
        <v>0</v>
      </c>
      <c r="L26" s="31">
        <f t="shared" si="9"/>
        <v>0</v>
      </c>
      <c r="M26" s="31">
        <f t="shared" si="9"/>
        <v>0</v>
      </c>
      <c r="N26" s="31">
        <f t="shared" si="9"/>
        <v>0</v>
      </c>
      <c r="O26" s="31">
        <f t="shared" si="9"/>
        <v>0</v>
      </c>
      <c r="P26" s="31">
        <f t="shared" si="9"/>
        <v>0</v>
      </c>
      <c r="Q26" s="31">
        <f t="shared" si="9"/>
        <v>0</v>
      </c>
      <c r="R26" s="31">
        <f t="shared" si="9"/>
        <v>0</v>
      </c>
      <c r="S26" s="31">
        <f t="shared" si="9"/>
        <v>0</v>
      </c>
      <c r="T26" s="31">
        <f t="shared" si="9"/>
        <v>0</v>
      </c>
      <c r="U26" s="31">
        <f t="shared" si="9"/>
        <v>0</v>
      </c>
      <c r="V26" s="31">
        <f t="shared" si="9"/>
        <v>0</v>
      </c>
      <c r="W26" s="31">
        <f t="shared" si="8"/>
        <v>0</v>
      </c>
    </row>
    <row r="27" spans="1:23" s="24" customFormat="1">
      <c r="A27" s="382"/>
      <c r="B27" s="382"/>
      <c r="C27" s="382"/>
      <c r="D27" s="382"/>
      <c r="E27" s="30" t="s">
        <v>113</v>
      </c>
      <c r="F27" s="31">
        <f t="shared" si="5"/>
        <v>0</v>
      </c>
      <c r="G27" s="31">
        <f>G22</f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8"/>
        <v>0</v>
      </c>
      <c r="P27" s="31">
        <f t="shared" si="8"/>
        <v>0</v>
      </c>
      <c r="Q27" s="31">
        <f t="shared" si="8"/>
        <v>0</v>
      </c>
      <c r="R27" s="31">
        <f t="shared" si="8"/>
        <v>0</v>
      </c>
      <c r="S27" s="31">
        <f t="shared" si="8"/>
        <v>0</v>
      </c>
      <c r="T27" s="31">
        <f t="shared" si="8"/>
        <v>0</v>
      </c>
      <c r="U27" s="31">
        <f t="shared" si="8"/>
        <v>0</v>
      </c>
      <c r="V27" s="31">
        <f t="shared" si="8"/>
        <v>0</v>
      </c>
      <c r="W27" s="31">
        <f t="shared" si="8"/>
        <v>0</v>
      </c>
    </row>
    <row r="28" spans="1:23" s="24" customFormat="1" ht="31.5">
      <c r="A28" s="382"/>
      <c r="B28" s="382"/>
      <c r="C28" s="382"/>
      <c r="D28" s="382"/>
      <c r="E28" s="30" t="s">
        <v>114</v>
      </c>
      <c r="F28" s="31">
        <f t="shared" si="5"/>
        <v>0</v>
      </c>
      <c r="G28" s="31">
        <f>G23</f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8"/>
        <v>0</v>
      </c>
      <c r="O28" s="31">
        <f t="shared" si="8"/>
        <v>0</v>
      </c>
      <c r="P28" s="31">
        <f t="shared" si="8"/>
        <v>0</v>
      </c>
      <c r="Q28" s="31">
        <f t="shared" si="8"/>
        <v>0</v>
      </c>
      <c r="R28" s="31">
        <f t="shared" si="8"/>
        <v>0</v>
      </c>
      <c r="S28" s="31">
        <f t="shared" si="8"/>
        <v>0</v>
      </c>
      <c r="T28" s="31">
        <f t="shared" si="8"/>
        <v>0</v>
      </c>
      <c r="U28" s="31">
        <f t="shared" si="8"/>
        <v>0</v>
      </c>
      <c r="V28" s="31">
        <f t="shared" si="8"/>
        <v>0</v>
      </c>
      <c r="W28" s="31">
        <f t="shared" si="8"/>
        <v>0</v>
      </c>
    </row>
    <row r="29" spans="1:23" s="60" customFormat="1" ht="30" customHeight="1">
      <c r="A29" s="185"/>
      <c r="B29" s="387" t="s">
        <v>192</v>
      </c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7"/>
      <c r="N29" s="387"/>
      <c r="O29" s="387"/>
      <c r="P29" s="387"/>
      <c r="Q29" s="387"/>
      <c r="R29" s="387"/>
      <c r="S29" s="387"/>
      <c r="T29" s="387"/>
      <c r="U29" s="387"/>
      <c r="V29" s="387"/>
      <c r="W29" s="387"/>
    </row>
    <row r="30" spans="1:23" s="27" customFormat="1" ht="15.75" customHeight="1">
      <c r="A30" s="388" t="s">
        <v>120</v>
      </c>
      <c r="B30" s="386"/>
      <c r="C30" s="384"/>
      <c r="D30" s="385"/>
      <c r="E30" s="25" t="s">
        <v>110</v>
      </c>
      <c r="F30" s="111">
        <f t="shared" ref="F30:F39" si="10">SUM(G30:W30)</f>
        <v>0</v>
      </c>
      <c r="G30" s="111">
        <f t="shared" ref="G30:W30" si="11">SUM(G31:G34)</f>
        <v>0</v>
      </c>
      <c r="H30" s="111">
        <f t="shared" si="11"/>
        <v>0</v>
      </c>
      <c r="I30" s="111">
        <f t="shared" si="11"/>
        <v>0</v>
      </c>
      <c r="J30" s="111">
        <f t="shared" si="11"/>
        <v>0</v>
      </c>
      <c r="K30" s="111">
        <f t="shared" si="11"/>
        <v>0</v>
      </c>
      <c r="L30" s="111">
        <f t="shared" si="11"/>
        <v>0</v>
      </c>
      <c r="M30" s="111">
        <f t="shared" si="11"/>
        <v>0</v>
      </c>
      <c r="N30" s="111">
        <f t="shared" si="11"/>
        <v>0</v>
      </c>
      <c r="O30" s="111">
        <f t="shared" si="11"/>
        <v>0</v>
      </c>
      <c r="P30" s="111">
        <f t="shared" si="11"/>
        <v>0</v>
      </c>
      <c r="Q30" s="111">
        <f t="shared" si="11"/>
        <v>0</v>
      </c>
      <c r="R30" s="111">
        <f t="shared" si="11"/>
        <v>0</v>
      </c>
      <c r="S30" s="111">
        <f t="shared" si="11"/>
        <v>0</v>
      </c>
      <c r="T30" s="111"/>
      <c r="U30" s="111"/>
      <c r="V30" s="111">
        <f t="shared" si="11"/>
        <v>0</v>
      </c>
      <c r="W30" s="111">
        <f t="shared" si="11"/>
        <v>0</v>
      </c>
    </row>
    <row r="31" spans="1:23" ht="23.25" customHeight="1">
      <c r="A31" s="388"/>
      <c r="B31" s="386"/>
      <c r="C31" s="384"/>
      <c r="D31" s="385"/>
      <c r="E31" s="28" t="s">
        <v>111</v>
      </c>
      <c r="F31" s="110">
        <f t="shared" si="10"/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3" ht="23.25" customHeight="1">
      <c r="A32" s="388"/>
      <c r="B32" s="386"/>
      <c r="C32" s="384"/>
      <c r="D32" s="385"/>
      <c r="E32" s="28" t="s">
        <v>112</v>
      </c>
      <c r="F32" s="110">
        <f t="shared" si="10"/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ht="23.25" customHeight="1">
      <c r="A33" s="388"/>
      <c r="B33" s="386"/>
      <c r="C33" s="384"/>
      <c r="D33" s="385"/>
      <c r="E33" s="28" t="s">
        <v>113</v>
      </c>
      <c r="F33" s="110">
        <f t="shared" si="10"/>
        <v>0</v>
      </c>
      <c r="G33" s="189"/>
      <c r="H33" s="189"/>
      <c r="I33" s="189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3" ht="35.25" customHeight="1">
      <c r="A34" s="388"/>
      <c r="B34" s="386"/>
      <c r="C34" s="384"/>
      <c r="D34" s="385"/>
      <c r="E34" s="28" t="s">
        <v>114</v>
      </c>
      <c r="F34" s="110">
        <f t="shared" si="10"/>
        <v>0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 s="27" customFormat="1">
      <c r="A35" s="382" t="s">
        <v>157</v>
      </c>
      <c r="B35" s="382"/>
      <c r="C35" s="382"/>
      <c r="D35" s="382"/>
      <c r="E35" s="25" t="s">
        <v>110</v>
      </c>
      <c r="F35" s="111">
        <f t="shared" si="10"/>
        <v>0</v>
      </c>
      <c r="G35" s="111">
        <f>SUM(G36:G39)</f>
        <v>0</v>
      </c>
      <c r="H35" s="111">
        <f t="shared" ref="H35:W35" si="12">SUM(H36:H39)</f>
        <v>0</v>
      </c>
      <c r="I35" s="111">
        <f t="shared" si="12"/>
        <v>0</v>
      </c>
      <c r="J35" s="111">
        <f t="shared" si="12"/>
        <v>0</v>
      </c>
      <c r="K35" s="111">
        <f t="shared" si="12"/>
        <v>0</v>
      </c>
      <c r="L35" s="111">
        <f t="shared" si="12"/>
        <v>0</v>
      </c>
      <c r="M35" s="111">
        <f t="shared" si="12"/>
        <v>0</v>
      </c>
      <c r="N35" s="111">
        <f t="shared" si="12"/>
        <v>0</v>
      </c>
      <c r="O35" s="111">
        <f t="shared" si="12"/>
        <v>0</v>
      </c>
      <c r="P35" s="111">
        <f t="shared" si="12"/>
        <v>0</v>
      </c>
      <c r="Q35" s="111">
        <f t="shared" si="12"/>
        <v>0</v>
      </c>
      <c r="R35" s="111">
        <f t="shared" si="12"/>
        <v>0</v>
      </c>
      <c r="S35" s="111">
        <f t="shared" si="12"/>
        <v>0</v>
      </c>
      <c r="T35" s="111">
        <f t="shared" si="12"/>
        <v>0</v>
      </c>
      <c r="U35" s="111">
        <f t="shared" si="12"/>
        <v>0</v>
      </c>
      <c r="V35" s="111">
        <f t="shared" si="12"/>
        <v>0</v>
      </c>
      <c r="W35" s="111">
        <f t="shared" si="12"/>
        <v>0</v>
      </c>
    </row>
    <row r="36" spans="1:23" s="24" customFormat="1">
      <c r="A36" s="382"/>
      <c r="B36" s="382"/>
      <c r="C36" s="382"/>
      <c r="D36" s="382"/>
      <c r="E36" s="30" t="s">
        <v>111</v>
      </c>
      <c r="F36" s="110">
        <f t="shared" si="10"/>
        <v>0</v>
      </c>
      <c r="G36" s="110">
        <f>G31</f>
        <v>0</v>
      </c>
      <c r="H36" s="110">
        <f t="shared" ref="H36:W39" si="13">H31</f>
        <v>0</v>
      </c>
      <c r="I36" s="110">
        <f t="shared" si="13"/>
        <v>0</v>
      </c>
      <c r="J36" s="110">
        <f t="shared" si="13"/>
        <v>0</v>
      </c>
      <c r="K36" s="110">
        <f t="shared" si="13"/>
        <v>0</v>
      </c>
      <c r="L36" s="110">
        <f t="shared" si="13"/>
        <v>0</v>
      </c>
      <c r="M36" s="110">
        <f t="shared" si="13"/>
        <v>0</v>
      </c>
      <c r="N36" s="110">
        <f t="shared" si="13"/>
        <v>0</v>
      </c>
      <c r="O36" s="110">
        <f t="shared" si="13"/>
        <v>0</v>
      </c>
      <c r="P36" s="110">
        <f t="shared" si="13"/>
        <v>0</v>
      </c>
      <c r="Q36" s="110">
        <f t="shared" si="13"/>
        <v>0</v>
      </c>
      <c r="R36" s="110">
        <f t="shared" si="13"/>
        <v>0</v>
      </c>
      <c r="S36" s="110">
        <f t="shared" si="13"/>
        <v>0</v>
      </c>
      <c r="T36" s="110">
        <f t="shared" si="13"/>
        <v>0</v>
      </c>
      <c r="U36" s="110">
        <f t="shared" si="13"/>
        <v>0</v>
      </c>
      <c r="V36" s="110">
        <f t="shared" si="13"/>
        <v>0</v>
      </c>
      <c r="W36" s="110">
        <f t="shared" si="13"/>
        <v>0</v>
      </c>
    </row>
    <row r="37" spans="1:23" s="24" customFormat="1">
      <c r="A37" s="382"/>
      <c r="B37" s="382"/>
      <c r="C37" s="382"/>
      <c r="D37" s="382"/>
      <c r="E37" s="30" t="s">
        <v>112</v>
      </c>
      <c r="F37" s="110">
        <f t="shared" si="10"/>
        <v>0</v>
      </c>
      <c r="G37" s="110">
        <f>G32</f>
        <v>0</v>
      </c>
      <c r="H37" s="110">
        <f t="shared" ref="H37:V37" si="14">H32</f>
        <v>0</v>
      </c>
      <c r="I37" s="110">
        <f t="shared" si="14"/>
        <v>0</v>
      </c>
      <c r="J37" s="110">
        <f t="shared" si="14"/>
        <v>0</v>
      </c>
      <c r="K37" s="110">
        <f t="shared" si="14"/>
        <v>0</v>
      </c>
      <c r="L37" s="110">
        <f t="shared" si="14"/>
        <v>0</v>
      </c>
      <c r="M37" s="110">
        <f t="shared" si="14"/>
        <v>0</v>
      </c>
      <c r="N37" s="110">
        <f t="shared" si="14"/>
        <v>0</v>
      </c>
      <c r="O37" s="110">
        <f t="shared" si="14"/>
        <v>0</v>
      </c>
      <c r="P37" s="110">
        <f t="shared" si="14"/>
        <v>0</v>
      </c>
      <c r="Q37" s="110">
        <f t="shared" si="14"/>
        <v>0</v>
      </c>
      <c r="R37" s="110">
        <f t="shared" si="14"/>
        <v>0</v>
      </c>
      <c r="S37" s="110">
        <f t="shared" si="14"/>
        <v>0</v>
      </c>
      <c r="T37" s="110">
        <f t="shared" si="14"/>
        <v>0</v>
      </c>
      <c r="U37" s="110">
        <f t="shared" si="14"/>
        <v>0</v>
      </c>
      <c r="V37" s="110">
        <f t="shared" si="14"/>
        <v>0</v>
      </c>
      <c r="W37" s="110">
        <f t="shared" si="13"/>
        <v>0</v>
      </c>
    </row>
    <row r="38" spans="1:23" s="24" customFormat="1">
      <c r="A38" s="382"/>
      <c r="B38" s="382"/>
      <c r="C38" s="382"/>
      <c r="D38" s="382"/>
      <c r="E38" s="30" t="s">
        <v>113</v>
      </c>
      <c r="F38" s="110">
        <f t="shared" si="10"/>
        <v>0</v>
      </c>
      <c r="G38" s="110">
        <f>G33</f>
        <v>0</v>
      </c>
      <c r="H38" s="110">
        <f t="shared" si="13"/>
        <v>0</v>
      </c>
      <c r="I38" s="110">
        <f t="shared" si="13"/>
        <v>0</v>
      </c>
      <c r="J38" s="110">
        <f t="shared" si="13"/>
        <v>0</v>
      </c>
      <c r="K38" s="110">
        <f t="shared" si="13"/>
        <v>0</v>
      </c>
      <c r="L38" s="110">
        <f t="shared" si="13"/>
        <v>0</v>
      </c>
      <c r="M38" s="110">
        <f t="shared" si="13"/>
        <v>0</v>
      </c>
      <c r="N38" s="110">
        <f t="shared" si="13"/>
        <v>0</v>
      </c>
      <c r="O38" s="110">
        <f t="shared" si="13"/>
        <v>0</v>
      </c>
      <c r="P38" s="110">
        <f t="shared" si="13"/>
        <v>0</v>
      </c>
      <c r="Q38" s="110">
        <f t="shared" si="13"/>
        <v>0</v>
      </c>
      <c r="R38" s="110">
        <f t="shared" si="13"/>
        <v>0</v>
      </c>
      <c r="S38" s="110">
        <f t="shared" si="13"/>
        <v>0</v>
      </c>
      <c r="T38" s="110">
        <f t="shared" si="13"/>
        <v>0</v>
      </c>
      <c r="U38" s="110">
        <f t="shared" si="13"/>
        <v>0</v>
      </c>
      <c r="V38" s="110">
        <f t="shared" si="13"/>
        <v>0</v>
      </c>
      <c r="W38" s="110">
        <f t="shared" si="13"/>
        <v>0</v>
      </c>
    </row>
    <row r="39" spans="1:23" s="24" customFormat="1" ht="31.5">
      <c r="A39" s="382"/>
      <c r="B39" s="382"/>
      <c r="C39" s="382"/>
      <c r="D39" s="382"/>
      <c r="E39" s="30" t="s">
        <v>114</v>
      </c>
      <c r="F39" s="110">
        <f t="shared" si="10"/>
        <v>0</v>
      </c>
      <c r="G39" s="110">
        <f>G34</f>
        <v>0</v>
      </c>
      <c r="H39" s="110">
        <f t="shared" si="13"/>
        <v>0</v>
      </c>
      <c r="I39" s="110">
        <f t="shared" si="13"/>
        <v>0</v>
      </c>
      <c r="J39" s="110">
        <f t="shared" si="13"/>
        <v>0</v>
      </c>
      <c r="K39" s="110">
        <f t="shared" si="13"/>
        <v>0</v>
      </c>
      <c r="L39" s="110">
        <f t="shared" si="13"/>
        <v>0</v>
      </c>
      <c r="M39" s="110">
        <f t="shared" si="13"/>
        <v>0</v>
      </c>
      <c r="N39" s="110">
        <f t="shared" si="13"/>
        <v>0</v>
      </c>
      <c r="O39" s="110">
        <f t="shared" si="13"/>
        <v>0</v>
      </c>
      <c r="P39" s="110">
        <f t="shared" si="13"/>
        <v>0</v>
      </c>
      <c r="Q39" s="110">
        <f t="shared" si="13"/>
        <v>0</v>
      </c>
      <c r="R39" s="110">
        <f t="shared" si="13"/>
        <v>0</v>
      </c>
      <c r="S39" s="110">
        <f t="shared" si="13"/>
        <v>0</v>
      </c>
      <c r="T39" s="110">
        <f t="shared" si="13"/>
        <v>0</v>
      </c>
      <c r="U39" s="110">
        <f t="shared" si="13"/>
        <v>0</v>
      </c>
      <c r="V39" s="110">
        <f t="shared" si="13"/>
        <v>0</v>
      </c>
      <c r="W39" s="110">
        <f t="shared" si="13"/>
        <v>0</v>
      </c>
    </row>
    <row r="40" spans="1:23" s="60" customFormat="1" ht="28.5" customHeight="1">
      <c r="A40" s="224"/>
      <c r="B40" s="387" t="s">
        <v>209</v>
      </c>
      <c r="C40" s="387"/>
      <c r="D40" s="387"/>
      <c r="E40" s="387"/>
      <c r="F40" s="387"/>
      <c r="G40" s="387"/>
      <c r="H40" s="387"/>
      <c r="I40" s="387"/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7"/>
      <c r="W40" s="387"/>
    </row>
    <row r="41" spans="1:23" s="27" customFormat="1" ht="23.25" customHeight="1">
      <c r="A41" s="383" t="s">
        <v>126</v>
      </c>
      <c r="B41" s="386"/>
      <c r="C41" s="384"/>
      <c r="D41" s="385"/>
      <c r="E41" s="25" t="s">
        <v>110</v>
      </c>
      <c r="F41" s="26">
        <f t="shared" ref="F41:F46" si="15">SUM(G41:W41)</f>
        <v>0</v>
      </c>
      <c r="G41" s="26">
        <f>SUM(G42:G45)</f>
        <v>0</v>
      </c>
      <c r="H41" s="26">
        <f t="shared" ref="H41:W41" si="16">SUM(H42:H45)</f>
        <v>0</v>
      </c>
      <c r="I41" s="26">
        <f t="shared" si="16"/>
        <v>0</v>
      </c>
      <c r="J41" s="26">
        <f t="shared" si="16"/>
        <v>0</v>
      </c>
      <c r="K41" s="26">
        <f t="shared" si="16"/>
        <v>0</v>
      </c>
      <c r="L41" s="26">
        <f t="shared" si="16"/>
        <v>0</v>
      </c>
      <c r="M41" s="26">
        <f t="shared" si="16"/>
        <v>0</v>
      </c>
      <c r="N41" s="26">
        <f t="shared" si="16"/>
        <v>0</v>
      </c>
      <c r="O41" s="26">
        <f t="shared" si="16"/>
        <v>0</v>
      </c>
      <c r="P41" s="26">
        <f t="shared" si="16"/>
        <v>0</v>
      </c>
      <c r="Q41" s="26">
        <f t="shared" si="16"/>
        <v>0</v>
      </c>
      <c r="R41" s="26">
        <f t="shared" si="16"/>
        <v>0</v>
      </c>
      <c r="S41" s="26">
        <f t="shared" si="16"/>
        <v>0</v>
      </c>
      <c r="T41" s="26">
        <f t="shared" si="16"/>
        <v>0</v>
      </c>
      <c r="U41" s="26">
        <f t="shared" si="16"/>
        <v>0</v>
      </c>
      <c r="V41" s="26">
        <f t="shared" si="16"/>
        <v>0</v>
      </c>
      <c r="W41" s="26">
        <f t="shared" si="16"/>
        <v>0</v>
      </c>
    </row>
    <row r="42" spans="1:23">
      <c r="A42" s="383"/>
      <c r="B42" s="386"/>
      <c r="C42" s="384"/>
      <c r="D42" s="385"/>
      <c r="E42" s="28" t="s">
        <v>111</v>
      </c>
      <c r="F42" s="31">
        <f t="shared" si="15"/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>
      <c r="A43" s="383"/>
      <c r="B43" s="386"/>
      <c r="C43" s="384"/>
      <c r="D43" s="385"/>
      <c r="E43" s="28" t="s">
        <v>112</v>
      </c>
      <c r="F43" s="31">
        <f t="shared" si="15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>
      <c r="A44" s="383"/>
      <c r="B44" s="386"/>
      <c r="C44" s="384"/>
      <c r="D44" s="385"/>
      <c r="E44" s="28" t="s">
        <v>113</v>
      </c>
      <c r="F44" s="31">
        <f t="shared" si="15"/>
        <v>0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31.5">
      <c r="A45" s="383"/>
      <c r="B45" s="386"/>
      <c r="C45" s="384"/>
      <c r="D45" s="385"/>
      <c r="E45" s="28" t="s">
        <v>114</v>
      </c>
      <c r="F45" s="31">
        <f t="shared" si="15"/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s="27" customFormat="1">
      <c r="A46" s="382" t="s">
        <v>158</v>
      </c>
      <c r="B46" s="382"/>
      <c r="C46" s="382"/>
      <c r="D46" s="382"/>
      <c r="E46" s="25" t="s">
        <v>110</v>
      </c>
      <c r="F46" s="26">
        <f t="shared" si="15"/>
        <v>0</v>
      </c>
      <c r="G46" s="26">
        <f>SUM(G47:G50)</f>
        <v>0</v>
      </c>
      <c r="H46" s="26">
        <f t="shared" ref="H46:W46" si="17">SUM(H47:H50)</f>
        <v>0</v>
      </c>
      <c r="I46" s="26">
        <f t="shared" si="17"/>
        <v>0</v>
      </c>
      <c r="J46" s="26">
        <f t="shared" si="17"/>
        <v>0</v>
      </c>
      <c r="K46" s="26">
        <f t="shared" si="17"/>
        <v>0</v>
      </c>
      <c r="L46" s="26">
        <f t="shared" si="17"/>
        <v>0</v>
      </c>
      <c r="M46" s="26">
        <f t="shared" si="17"/>
        <v>0</v>
      </c>
      <c r="N46" s="26">
        <f t="shared" si="17"/>
        <v>0</v>
      </c>
      <c r="O46" s="26">
        <f t="shared" si="17"/>
        <v>0</v>
      </c>
      <c r="P46" s="26">
        <f t="shared" si="17"/>
        <v>0</v>
      </c>
      <c r="Q46" s="26">
        <f t="shared" si="17"/>
        <v>0</v>
      </c>
      <c r="R46" s="26">
        <f t="shared" si="17"/>
        <v>0</v>
      </c>
      <c r="S46" s="26">
        <f t="shared" si="17"/>
        <v>0</v>
      </c>
      <c r="T46" s="26">
        <f t="shared" si="17"/>
        <v>0</v>
      </c>
      <c r="U46" s="26">
        <f t="shared" si="17"/>
        <v>0</v>
      </c>
      <c r="V46" s="26">
        <f t="shared" si="17"/>
        <v>0</v>
      </c>
      <c r="W46" s="26">
        <f t="shared" si="17"/>
        <v>0</v>
      </c>
    </row>
    <row r="47" spans="1:23" s="24" customFormat="1">
      <c r="A47" s="382"/>
      <c r="B47" s="382"/>
      <c r="C47" s="382"/>
      <c r="D47" s="382"/>
      <c r="E47" s="30" t="s">
        <v>111</v>
      </c>
      <c r="F47" s="31">
        <v>0</v>
      </c>
      <c r="G47" s="31">
        <f>G42</f>
        <v>0</v>
      </c>
      <c r="H47" s="31">
        <f t="shared" ref="H47:W47" si="18">H42</f>
        <v>0</v>
      </c>
      <c r="I47" s="31">
        <f t="shared" si="18"/>
        <v>0</v>
      </c>
      <c r="J47" s="31">
        <f t="shared" si="18"/>
        <v>0</v>
      </c>
      <c r="K47" s="31">
        <f t="shared" si="18"/>
        <v>0</v>
      </c>
      <c r="L47" s="31">
        <f t="shared" si="18"/>
        <v>0</v>
      </c>
      <c r="M47" s="31">
        <f t="shared" si="18"/>
        <v>0</v>
      </c>
      <c r="N47" s="31">
        <f t="shared" si="18"/>
        <v>0</v>
      </c>
      <c r="O47" s="31">
        <f t="shared" si="18"/>
        <v>0</v>
      </c>
      <c r="P47" s="31">
        <f t="shared" si="18"/>
        <v>0</v>
      </c>
      <c r="Q47" s="31">
        <f t="shared" si="18"/>
        <v>0</v>
      </c>
      <c r="R47" s="31">
        <f t="shared" si="18"/>
        <v>0</v>
      </c>
      <c r="S47" s="31">
        <f t="shared" si="18"/>
        <v>0</v>
      </c>
      <c r="T47" s="31">
        <f t="shared" si="18"/>
        <v>0</v>
      </c>
      <c r="U47" s="31">
        <f t="shared" si="18"/>
        <v>0</v>
      </c>
      <c r="V47" s="31">
        <f t="shared" si="18"/>
        <v>0</v>
      </c>
      <c r="W47" s="31">
        <f t="shared" si="18"/>
        <v>0</v>
      </c>
    </row>
    <row r="48" spans="1:23" s="24" customFormat="1">
      <c r="A48" s="382"/>
      <c r="B48" s="382"/>
      <c r="C48" s="382"/>
      <c r="D48" s="382"/>
      <c r="E48" s="30" t="s">
        <v>112</v>
      </c>
      <c r="F48" s="31">
        <v>0</v>
      </c>
      <c r="G48" s="31">
        <f>G43</f>
        <v>0</v>
      </c>
      <c r="H48" s="31">
        <f t="shared" ref="H48:W48" si="19">H43</f>
        <v>0</v>
      </c>
      <c r="I48" s="31">
        <f t="shared" si="19"/>
        <v>0</v>
      </c>
      <c r="J48" s="31">
        <f t="shared" si="19"/>
        <v>0</v>
      </c>
      <c r="K48" s="31">
        <f t="shared" si="19"/>
        <v>0</v>
      </c>
      <c r="L48" s="31">
        <f t="shared" si="19"/>
        <v>0</v>
      </c>
      <c r="M48" s="31">
        <f t="shared" si="19"/>
        <v>0</v>
      </c>
      <c r="N48" s="31">
        <f t="shared" si="19"/>
        <v>0</v>
      </c>
      <c r="O48" s="31">
        <f t="shared" si="19"/>
        <v>0</v>
      </c>
      <c r="P48" s="31">
        <f t="shared" si="19"/>
        <v>0</v>
      </c>
      <c r="Q48" s="31">
        <f t="shared" si="19"/>
        <v>0</v>
      </c>
      <c r="R48" s="31">
        <f t="shared" si="19"/>
        <v>0</v>
      </c>
      <c r="S48" s="31">
        <f t="shared" si="19"/>
        <v>0</v>
      </c>
      <c r="T48" s="31">
        <f t="shared" si="19"/>
        <v>0</v>
      </c>
      <c r="U48" s="31">
        <f t="shared" si="19"/>
        <v>0</v>
      </c>
      <c r="V48" s="31">
        <f t="shared" si="19"/>
        <v>0</v>
      </c>
      <c r="W48" s="31">
        <f t="shared" si="19"/>
        <v>0</v>
      </c>
    </row>
    <row r="49" spans="1:23" s="24" customFormat="1">
      <c r="A49" s="382"/>
      <c r="B49" s="382"/>
      <c r="C49" s="382"/>
      <c r="D49" s="382"/>
      <c r="E49" s="30" t="s">
        <v>113</v>
      </c>
      <c r="F49" s="31">
        <v>0</v>
      </c>
      <c r="G49" s="31">
        <f>G44</f>
        <v>0</v>
      </c>
      <c r="H49" s="31">
        <f t="shared" ref="H49:W49" si="20">H44</f>
        <v>0</v>
      </c>
      <c r="I49" s="31">
        <f t="shared" si="20"/>
        <v>0</v>
      </c>
      <c r="J49" s="31">
        <f t="shared" si="20"/>
        <v>0</v>
      </c>
      <c r="K49" s="31">
        <f t="shared" si="20"/>
        <v>0</v>
      </c>
      <c r="L49" s="31">
        <f t="shared" si="20"/>
        <v>0</v>
      </c>
      <c r="M49" s="31">
        <f t="shared" si="20"/>
        <v>0</v>
      </c>
      <c r="N49" s="31">
        <f t="shared" si="20"/>
        <v>0</v>
      </c>
      <c r="O49" s="31">
        <f t="shared" si="20"/>
        <v>0</v>
      </c>
      <c r="P49" s="31">
        <f t="shared" si="20"/>
        <v>0</v>
      </c>
      <c r="Q49" s="31">
        <f t="shared" si="20"/>
        <v>0</v>
      </c>
      <c r="R49" s="31">
        <f t="shared" si="20"/>
        <v>0</v>
      </c>
      <c r="S49" s="31">
        <f t="shared" si="20"/>
        <v>0</v>
      </c>
      <c r="T49" s="31">
        <f t="shared" si="20"/>
        <v>0</v>
      </c>
      <c r="U49" s="31">
        <f t="shared" si="20"/>
        <v>0</v>
      </c>
      <c r="V49" s="31">
        <f t="shared" si="20"/>
        <v>0</v>
      </c>
      <c r="W49" s="31">
        <f t="shared" si="20"/>
        <v>0</v>
      </c>
    </row>
    <row r="50" spans="1:23" s="24" customFormat="1" ht="31.5">
      <c r="A50" s="382"/>
      <c r="B50" s="382"/>
      <c r="C50" s="382"/>
      <c r="D50" s="382"/>
      <c r="E50" s="30" t="s">
        <v>114</v>
      </c>
      <c r="F50" s="31">
        <v>0</v>
      </c>
      <c r="G50" s="31">
        <f>G45</f>
        <v>0</v>
      </c>
      <c r="H50" s="31">
        <f t="shared" ref="H50:W50" si="21">H45</f>
        <v>0</v>
      </c>
      <c r="I50" s="31">
        <f t="shared" si="21"/>
        <v>0</v>
      </c>
      <c r="J50" s="31">
        <f t="shared" si="21"/>
        <v>0</v>
      </c>
      <c r="K50" s="31">
        <f t="shared" si="21"/>
        <v>0</v>
      </c>
      <c r="L50" s="31">
        <f t="shared" si="21"/>
        <v>0</v>
      </c>
      <c r="M50" s="31">
        <f t="shared" si="21"/>
        <v>0</v>
      </c>
      <c r="N50" s="31">
        <f t="shared" si="21"/>
        <v>0</v>
      </c>
      <c r="O50" s="31">
        <f t="shared" si="21"/>
        <v>0</v>
      </c>
      <c r="P50" s="31">
        <f t="shared" si="21"/>
        <v>0</v>
      </c>
      <c r="Q50" s="31">
        <f t="shared" si="21"/>
        <v>0</v>
      </c>
      <c r="R50" s="31">
        <f t="shared" si="21"/>
        <v>0</v>
      </c>
      <c r="S50" s="31">
        <f t="shared" si="21"/>
        <v>0</v>
      </c>
      <c r="T50" s="31">
        <f t="shared" si="21"/>
        <v>0</v>
      </c>
      <c r="U50" s="31">
        <f t="shared" si="21"/>
        <v>0</v>
      </c>
      <c r="V50" s="31">
        <f t="shared" si="21"/>
        <v>0</v>
      </c>
      <c r="W50" s="31">
        <f t="shared" si="21"/>
        <v>0</v>
      </c>
    </row>
    <row r="51" spans="1:23" s="27" customFormat="1" ht="15" customHeight="1">
      <c r="A51" s="382" t="s">
        <v>127</v>
      </c>
      <c r="B51" s="382"/>
      <c r="C51" s="382"/>
      <c r="D51" s="382"/>
      <c r="E51" s="25" t="s">
        <v>110</v>
      </c>
      <c r="F51" s="26">
        <f>SUM(G51:W51)</f>
        <v>0</v>
      </c>
      <c r="G51" s="26">
        <f>SUM(G52:G55)</f>
        <v>0</v>
      </c>
      <c r="H51" s="26">
        <f t="shared" ref="H51:W51" si="22">SUM(H52:H55)</f>
        <v>0</v>
      </c>
      <c r="I51" s="26">
        <f t="shared" si="22"/>
        <v>0</v>
      </c>
      <c r="J51" s="26">
        <f t="shared" si="22"/>
        <v>0</v>
      </c>
      <c r="K51" s="26">
        <f t="shared" si="22"/>
        <v>0</v>
      </c>
      <c r="L51" s="26">
        <f t="shared" si="22"/>
        <v>0</v>
      </c>
      <c r="M51" s="26">
        <f t="shared" si="22"/>
        <v>0</v>
      </c>
      <c r="N51" s="26">
        <f t="shared" si="22"/>
        <v>0</v>
      </c>
      <c r="O51" s="26">
        <f t="shared" si="22"/>
        <v>0</v>
      </c>
      <c r="P51" s="26">
        <f t="shared" si="22"/>
        <v>0</v>
      </c>
      <c r="Q51" s="26">
        <f t="shared" si="22"/>
        <v>0</v>
      </c>
      <c r="R51" s="26">
        <f t="shared" si="22"/>
        <v>0</v>
      </c>
      <c r="S51" s="26">
        <f t="shared" si="22"/>
        <v>0</v>
      </c>
      <c r="T51" s="26">
        <f t="shared" si="22"/>
        <v>0</v>
      </c>
      <c r="U51" s="26">
        <f t="shared" si="22"/>
        <v>0</v>
      </c>
      <c r="V51" s="26">
        <f t="shared" si="22"/>
        <v>0</v>
      </c>
      <c r="W51" s="26">
        <f t="shared" si="22"/>
        <v>0</v>
      </c>
    </row>
    <row r="52" spans="1:23" s="24" customFormat="1">
      <c r="A52" s="382"/>
      <c r="B52" s="382"/>
      <c r="C52" s="382"/>
      <c r="D52" s="382"/>
      <c r="E52" s="30" t="s">
        <v>111</v>
      </c>
      <c r="F52" s="31">
        <f>SUM(G52:W52)</f>
        <v>0</v>
      </c>
      <c r="G52" s="31">
        <f>G14+G25+G36+G47</f>
        <v>0</v>
      </c>
      <c r="H52" s="31">
        <f t="shared" ref="H52:W55" si="23">H14+H25+H36+H47</f>
        <v>0</v>
      </c>
      <c r="I52" s="31">
        <f t="shared" si="23"/>
        <v>0</v>
      </c>
      <c r="J52" s="31">
        <f t="shared" si="23"/>
        <v>0</v>
      </c>
      <c r="K52" s="31">
        <f t="shared" si="23"/>
        <v>0</v>
      </c>
      <c r="L52" s="31">
        <f t="shared" si="23"/>
        <v>0</v>
      </c>
      <c r="M52" s="31">
        <f t="shared" si="23"/>
        <v>0</v>
      </c>
      <c r="N52" s="31">
        <f t="shared" si="23"/>
        <v>0</v>
      </c>
      <c r="O52" s="31">
        <f t="shared" si="23"/>
        <v>0</v>
      </c>
      <c r="P52" s="31">
        <f t="shared" si="23"/>
        <v>0</v>
      </c>
      <c r="Q52" s="31">
        <f t="shared" si="23"/>
        <v>0</v>
      </c>
      <c r="R52" s="31">
        <f t="shared" si="23"/>
        <v>0</v>
      </c>
      <c r="S52" s="31">
        <f t="shared" si="23"/>
        <v>0</v>
      </c>
      <c r="T52" s="31">
        <f t="shared" si="23"/>
        <v>0</v>
      </c>
      <c r="U52" s="31">
        <f t="shared" si="23"/>
        <v>0</v>
      </c>
      <c r="V52" s="31">
        <f t="shared" si="23"/>
        <v>0</v>
      </c>
      <c r="W52" s="31">
        <f t="shared" si="23"/>
        <v>0</v>
      </c>
    </row>
    <row r="53" spans="1:23" s="24" customFormat="1">
      <c r="A53" s="382"/>
      <c r="B53" s="382"/>
      <c r="C53" s="382"/>
      <c r="D53" s="382"/>
      <c r="E53" s="30" t="s">
        <v>112</v>
      </c>
      <c r="F53" s="31">
        <f>SUM(G53:W53)</f>
        <v>0</v>
      </c>
      <c r="G53" s="31">
        <f>G15+G26+G37+G48</f>
        <v>0</v>
      </c>
      <c r="H53" s="31">
        <f t="shared" ref="H53:V53" si="24">H15+H26+H37+H48</f>
        <v>0</v>
      </c>
      <c r="I53" s="31">
        <f t="shared" si="24"/>
        <v>0</v>
      </c>
      <c r="J53" s="31">
        <f t="shared" si="24"/>
        <v>0</v>
      </c>
      <c r="K53" s="31">
        <f t="shared" si="24"/>
        <v>0</v>
      </c>
      <c r="L53" s="31">
        <f t="shared" si="24"/>
        <v>0</v>
      </c>
      <c r="M53" s="31">
        <f t="shared" si="24"/>
        <v>0</v>
      </c>
      <c r="N53" s="31">
        <f t="shared" si="24"/>
        <v>0</v>
      </c>
      <c r="O53" s="31">
        <f t="shared" si="24"/>
        <v>0</v>
      </c>
      <c r="P53" s="31">
        <f t="shared" si="24"/>
        <v>0</v>
      </c>
      <c r="Q53" s="31">
        <f t="shared" si="24"/>
        <v>0</v>
      </c>
      <c r="R53" s="31">
        <f t="shared" si="24"/>
        <v>0</v>
      </c>
      <c r="S53" s="31">
        <f t="shared" si="24"/>
        <v>0</v>
      </c>
      <c r="T53" s="31">
        <f t="shared" si="24"/>
        <v>0</v>
      </c>
      <c r="U53" s="31">
        <f t="shared" si="24"/>
        <v>0</v>
      </c>
      <c r="V53" s="31">
        <f t="shared" si="24"/>
        <v>0</v>
      </c>
      <c r="W53" s="31">
        <f t="shared" si="23"/>
        <v>0</v>
      </c>
    </row>
    <row r="54" spans="1:23" s="24" customFormat="1">
      <c r="A54" s="382"/>
      <c r="B54" s="382"/>
      <c r="C54" s="382"/>
      <c r="D54" s="382"/>
      <c r="E54" s="30" t="s">
        <v>113</v>
      </c>
      <c r="F54" s="31">
        <f>SUM(G54:W54)</f>
        <v>0</v>
      </c>
      <c r="G54" s="31">
        <f>G16+G27+G38+G49</f>
        <v>0</v>
      </c>
      <c r="H54" s="31">
        <f t="shared" si="23"/>
        <v>0</v>
      </c>
      <c r="I54" s="31">
        <f t="shared" si="23"/>
        <v>0</v>
      </c>
      <c r="J54" s="31">
        <f t="shared" si="23"/>
        <v>0</v>
      </c>
      <c r="K54" s="31">
        <f t="shared" si="23"/>
        <v>0</v>
      </c>
      <c r="L54" s="31">
        <f t="shared" si="23"/>
        <v>0</v>
      </c>
      <c r="M54" s="31">
        <f t="shared" si="23"/>
        <v>0</v>
      </c>
      <c r="N54" s="31">
        <f t="shared" si="23"/>
        <v>0</v>
      </c>
      <c r="O54" s="31">
        <f t="shared" si="23"/>
        <v>0</v>
      </c>
      <c r="P54" s="31">
        <f t="shared" si="23"/>
        <v>0</v>
      </c>
      <c r="Q54" s="31">
        <f t="shared" si="23"/>
        <v>0</v>
      </c>
      <c r="R54" s="31">
        <f t="shared" si="23"/>
        <v>0</v>
      </c>
      <c r="S54" s="31">
        <f t="shared" si="23"/>
        <v>0</v>
      </c>
      <c r="T54" s="31">
        <f t="shared" si="23"/>
        <v>0</v>
      </c>
      <c r="U54" s="31">
        <f t="shared" si="23"/>
        <v>0</v>
      </c>
      <c r="V54" s="31">
        <f t="shared" si="23"/>
        <v>0</v>
      </c>
      <c r="W54" s="31">
        <f t="shared" si="23"/>
        <v>0</v>
      </c>
    </row>
    <row r="55" spans="1:23" s="24" customFormat="1" ht="33" customHeight="1">
      <c r="A55" s="382"/>
      <c r="B55" s="382"/>
      <c r="C55" s="382"/>
      <c r="D55" s="382"/>
      <c r="E55" s="30" t="s">
        <v>114</v>
      </c>
      <c r="F55" s="31">
        <f>SUM(G55:W55)</f>
        <v>0</v>
      </c>
      <c r="G55" s="31">
        <f>G17+G28+G39+G50</f>
        <v>0</v>
      </c>
      <c r="H55" s="31">
        <f t="shared" si="23"/>
        <v>0</v>
      </c>
      <c r="I55" s="31">
        <f t="shared" si="23"/>
        <v>0</v>
      </c>
      <c r="J55" s="31">
        <f t="shared" si="23"/>
        <v>0</v>
      </c>
      <c r="K55" s="31">
        <f t="shared" si="23"/>
        <v>0</v>
      </c>
      <c r="L55" s="31">
        <f t="shared" si="23"/>
        <v>0</v>
      </c>
      <c r="M55" s="31">
        <f t="shared" si="23"/>
        <v>0</v>
      </c>
      <c r="N55" s="31">
        <f t="shared" si="23"/>
        <v>0</v>
      </c>
      <c r="O55" s="31">
        <f t="shared" si="23"/>
        <v>0</v>
      </c>
      <c r="P55" s="31">
        <f t="shared" si="23"/>
        <v>0</v>
      </c>
      <c r="Q55" s="31">
        <f t="shared" si="23"/>
        <v>0</v>
      </c>
      <c r="R55" s="31">
        <f t="shared" si="23"/>
        <v>0</v>
      </c>
      <c r="S55" s="31">
        <f t="shared" si="23"/>
        <v>0</v>
      </c>
      <c r="T55" s="31">
        <f t="shared" si="23"/>
        <v>0</v>
      </c>
      <c r="U55" s="31">
        <f t="shared" si="23"/>
        <v>0</v>
      </c>
      <c r="V55" s="31">
        <f t="shared" si="23"/>
        <v>0</v>
      </c>
      <c r="W55" s="31">
        <f t="shared" si="23"/>
        <v>0</v>
      </c>
    </row>
  </sheetData>
  <mergeCells count="34">
    <mergeCell ref="E3:E4"/>
    <mergeCell ref="F3:W3"/>
    <mergeCell ref="A24:D28"/>
    <mergeCell ref="B29:W29"/>
    <mergeCell ref="A13:D17"/>
    <mergeCell ref="B18:W18"/>
    <mergeCell ref="A1:W1"/>
    <mergeCell ref="A2:W2"/>
    <mergeCell ref="A3:A4"/>
    <mergeCell ref="B3:B4"/>
    <mergeCell ref="C3:C4"/>
    <mergeCell ref="D3:D4"/>
    <mergeCell ref="B6:W6"/>
    <mergeCell ref="B7:W7"/>
    <mergeCell ref="A8:A12"/>
    <mergeCell ref="B8:B12"/>
    <mergeCell ref="C8:C12"/>
    <mergeCell ref="D8:D12"/>
    <mergeCell ref="A35:D39"/>
    <mergeCell ref="B40:W40"/>
    <mergeCell ref="A30:A34"/>
    <mergeCell ref="B30:B34"/>
    <mergeCell ref="C30:C34"/>
    <mergeCell ref="D30:D34"/>
    <mergeCell ref="A46:D50"/>
    <mergeCell ref="A51:D55"/>
    <mergeCell ref="A19:A23"/>
    <mergeCell ref="B19:B23"/>
    <mergeCell ref="C19:C23"/>
    <mergeCell ref="D19:D23"/>
    <mergeCell ref="A41:A45"/>
    <mergeCell ref="B41:B45"/>
    <mergeCell ref="C41:C45"/>
    <mergeCell ref="D41:D45"/>
  </mergeCells>
  <phoneticPr fontId="0" type="noConversion"/>
  <conditionalFormatting sqref="B35:B65536 B1:B30 A1:A1048576 C1:IV1048576">
    <cfRule type="cellIs" dxfId="9" priority="2" stopIfTrue="1" operator="equal">
      <formula>0</formula>
    </cfRule>
  </conditionalFormatting>
  <conditionalFormatting sqref="D41:D45">
    <cfRule type="cellIs" dxfId="8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rstPageNumber="178" fitToHeight="5" orientation="landscape" useFirstPageNumber="1" r:id="rId1"/>
  <headerFooter>
    <oddFooter>&amp;R&amp;"Times New Roman,обычный"&amp;P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W66"/>
  <sheetViews>
    <sheetView view="pageBreakPreview" topLeftCell="A49" zoomScale="60" zoomScaleNormal="70" zoomScalePageLayoutView="25" workbookViewId="0">
      <selection activeCell="F62" sqref="F62:J62"/>
    </sheetView>
  </sheetViews>
  <sheetFormatPr defaultRowHeight="15.75"/>
  <cols>
    <col min="1" max="1" width="12.7109375" style="35" customWidth="1"/>
    <col min="2" max="2" width="34.5703125" style="36" customWidth="1"/>
    <col min="3" max="3" width="12.85546875" style="34" customWidth="1"/>
    <col min="4" max="4" width="18.28515625" style="37" customWidth="1"/>
    <col min="5" max="5" width="25.85546875" style="22" customWidth="1"/>
    <col min="6" max="6" width="11.5703125" style="38" customWidth="1"/>
    <col min="7" max="7" width="10.7109375" style="38" customWidth="1"/>
    <col min="8" max="22" width="11.5703125" style="38" customWidth="1"/>
    <col min="23" max="23" width="10.28515625" style="38" customWidth="1"/>
    <col min="24" max="16384" width="9.140625" style="22"/>
  </cols>
  <sheetData>
    <row r="1" spans="1:23">
      <c r="A1" s="328" t="s">
        <v>150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23" ht="32.25" customHeight="1">
      <c r="A2" s="329" t="s">
        <v>357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3" ht="25.5" customHeight="1">
      <c r="A3" s="330" t="s">
        <v>0</v>
      </c>
      <c r="B3" s="331" t="s">
        <v>102</v>
      </c>
      <c r="C3" s="333" t="s">
        <v>103</v>
      </c>
      <c r="D3" s="331" t="s">
        <v>104</v>
      </c>
      <c r="E3" s="331" t="s">
        <v>105</v>
      </c>
      <c r="F3" s="334" t="s">
        <v>106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</row>
    <row r="4" spans="1:23" s="24" customFormat="1" ht="42" customHeight="1">
      <c r="A4" s="330"/>
      <c r="B4" s="332"/>
      <c r="C4" s="333"/>
      <c r="D4" s="332"/>
      <c r="E4" s="332"/>
      <c r="F4" s="31" t="s">
        <v>196</v>
      </c>
      <c r="G4" s="23">
        <v>2013</v>
      </c>
      <c r="H4" s="23">
        <v>2014</v>
      </c>
      <c r="I4" s="23">
        <v>2015</v>
      </c>
      <c r="J4" s="23">
        <v>2016</v>
      </c>
      <c r="K4" s="23">
        <v>2017</v>
      </c>
      <c r="L4" s="23">
        <v>2018</v>
      </c>
      <c r="M4" s="23">
        <v>2019</v>
      </c>
      <c r="N4" s="23">
        <v>2020</v>
      </c>
      <c r="O4" s="23">
        <v>2021</v>
      </c>
      <c r="P4" s="23">
        <v>2022</v>
      </c>
      <c r="Q4" s="23">
        <v>2023</v>
      </c>
      <c r="R4" s="23">
        <v>2024</v>
      </c>
      <c r="S4" s="23">
        <v>2025</v>
      </c>
      <c r="T4" s="23">
        <v>2026</v>
      </c>
      <c r="U4" s="23">
        <v>2027</v>
      </c>
      <c r="V4" s="23">
        <v>2028</v>
      </c>
      <c r="W4" s="23">
        <v>2029</v>
      </c>
    </row>
    <row r="5" spans="1:23" s="24" customFormat="1">
      <c r="A5" s="240" t="s">
        <v>107</v>
      </c>
      <c r="B5" s="241">
        <v>2</v>
      </c>
      <c r="C5" s="240">
        <v>3</v>
      </c>
      <c r="D5" s="241">
        <v>4</v>
      </c>
      <c r="E5" s="240">
        <v>5</v>
      </c>
      <c r="F5" s="242">
        <v>6</v>
      </c>
      <c r="G5" s="240">
        <v>7</v>
      </c>
      <c r="H5" s="241">
        <v>8</v>
      </c>
      <c r="I5" s="240">
        <v>9</v>
      </c>
      <c r="J5" s="241">
        <v>10</v>
      </c>
      <c r="K5" s="240">
        <v>11</v>
      </c>
      <c r="L5" s="241">
        <v>12</v>
      </c>
      <c r="M5" s="240">
        <v>13</v>
      </c>
      <c r="N5" s="241">
        <v>14</v>
      </c>
      <c r="O5" s="240">
        <v>15</v>
      </c>
      <c r="P5" s="241">
        <v>16</v>
      </c>
      <c r="Q5" s="240">
        <v>17</v>
      </c>
      <c r="R5" s="241">
        <v>18</v>
      </c>
      <c r="S5" s="240">
        <v>19</v>
      </c>
      <c r="T5" s="241">
        <v>20</v>
      </c>
      <c r="U5" s="240">
        <v>21</v>
      </c>
      <c r="V5" s="241">
        <v>22</v>
      </c>
      <c r="W5" s="240">
        <v>23</v>
      </c>
    </row>
    <row r="6" spans="1:23" ht="38.25" customHeight="1">
      <c r="A6" s="63"/>
      <c r="B6" s="325" t="s">
        <v>190</v>
      </c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7"/>
    </row>
    <row r="7" spans="1:23" s="60" customFormat="1">
      <c r="A7" s="59"/>
      <c r="B7" s="348" t="s">
        <v>211</v>
      </c>
      <c r="C7" s="349"/>
      <c r="D7" s="349"/>
      <c r="E7" s="349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50"/>
    </row>
    <row r="8" spans="1:23" s="27" customFormat="1" ht="20.25" customHeight="1">
      <c r="A8" s="351" t="s">
        <v>109</v>
      </c>
      <c r="B8" s="354"/>
      <c r="C8" s="357"/>
      <c r="D8" s="300"/>
      <c r="E8" s="25" t="s">
        <v>110</v>
      </c>
      <c r="F8" s="111">
        <f t="shared" ref="F8:F17" si="0">SUM(G8:W8)</f>
        <v>0</v>
      </c>
      <c r="G8" s="111">
        <f>SUM(G9:G12)</f>
        <v>0</v>
      </c>
      <c r="H8" s="111">
        <f t="shared" ref="H8:W8" si="1">SUM(H9:H12)</f>
        <v>0</v>
      </c>
      <c r="I8" s="111">
        <f t="shared" si="1"/>
        <v>0</v>
      </c>
      <c r="J8" s="111">
        <f t="shared" si="1"/>
        <v>0</v>
      </c>
      <c r="K8" s="111">
        <f t="shared" si="1"/>
        <v>0</v>
      </c>
      <c r="L8" s="111">
        <f t="shared" si="1"/>
        <v>0</v>
      </c>
      <c r="M8" s="111">
        <f t="shared" si="1"/>
        <v>0</v>
      </c>
      <c r="N8" s="111">
        <f t="shared" si="1"/>
        <v>0</v>
      </c>
      <c r="O8" s="111">
        <f t="shared" si="1"/>
        <v>0</v>
      </c>
      <c r="P8" s="111">
        <f t="shared" si="1"/>
        <v>0</v>
      </c>
      <c r="Q8" s="111">
        <f t="shared" si="1"/>
        <v>0</v>
      </c>
      <c r="R8" s="111">
        <f t="shared" si="1"/>
        <v>0</v>
      </c>
      <c r="S8" s="111">
        <f t="shared" si="1"/>
        <v>0</v>
      </c>
      <c r="T8" s="111">
        <f t="shared" si="1"/>
        <v>0</v>
      </c>
      <c r="U8" s="111">
        <f t="shared" si="1"/>
        <v>0</v>
      </c>
      <c r="V8" s="111">
        <f t="shared" si="1"/>
        <v>0</v>
      </c>
      <c r="W8" s="111">
        <f t="shared" si="1"/>
        <v>0</v>
      </c>
    </row>
    <row r="9" spans="1:23" ht="21.75" customHeight="1">
      <c r="A9" s="352"/>
      <c r="B9" s="355"/>
      <c r="C9" s="358"/>
      <c r="D9" s="301"/>
      <c r="E9" s="28" t="s">
        <v>111</v>
      </c>
      <c r="F9" s="31">
        <f t="shared" si="0"/>
        <v>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ht="23.25" customHeight="1">
      <c r="A10" s="352"/>
      <c r="B10" s="355"/>
      <c r="C10" s="358"/>
      <c r="D10" s="301"/>
      <c r="E10" s="28" t="s">
        <v>112</v>
      </c>
      <c r="F10" s="31">
        <f t="shared" si="0"/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spans="1:23">
      <c r="A11" s="352"/>
      <c r="B11" s="355"/>
      <c r="C11" s="358"/>
      <c r="D11" s="301"/>
      <c r="E11" s="28" t="s">
        <v>338</v>
      </c>
      <c r="F11" s="31">
        <f t="shared" si="0"/>
        <v>0</v>
      </c>
      <c r="G11" s="189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42" customHeight="1">
      <c r="A12" s="353"/>
      <c r="B12" s="356"/>
      <c r="C12" s="359"/>
      <c r="D12" s="324"/>
      <c r="E12" s="28" t="s">
        <v>114</v>
      </c>
      <c r="F12" s="31">
        <f t="shared" si="0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spans="1:23" s="27" customFormat="1">
      <c r="A13" s="336" t="s">
        <v>155</v>
      </c>
      <c r="B13" s="337"/>
      <c r="C13" s="337"/>
      <c r="D13" s="338"/>
      <c r="E13" s="25" t="s">
        <v>110</v>
      </c>
      <c r="F13" s="111">
        <f t="shared" si="0"/>
        <v>0</v>
      </c>
      <c r="G13" s="26">
        <f>SUM(G14:G17)</f>
        <v>0</v>
      </c>
      <c r="H13" s="26">
        <f>SUM(H14:H17)</f>
        <v>0</v>
      </c>
      <c r="I13" s="26">
        <f t="shared" ref="I13:W13" si="2">SUM(I14:I17)</f>
        <v>0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6">
        <f t="shared" si="2"/>
        <v>0</v>
      </c>
      <c r="O13" s="26">
        <f t="shared" si="2"/>
        <v>0</v>
      </c>
      <c r="P13" s="26">
        <f t="shared" si="2"/>
        <v>0</v>
      </c>
      <c r="Q13" s="26">
        <f t="shared" si="2"/>
        <v>0</v>
      </c>
      <c r="R13" s="26">
        <f t="shared" si="2"/>
        <v>0</v>
      </c>
      <c r="S13" s="26">
        <f t="shared" si="2"/>
        <v>0</v>
      </c>
      <c r="T13" s="26">
        <f t="shared" si="2"/>
        <v>0</v>
      </c>
      <c r="U13" s="26"/>
      <c r="V13" s="26"/>
      <c r="W13" s="26">
        <f t="shared" si="2"/>
        <v>0</v>
      </c>
    </row>
    <row r="14" spans="1:23" s="24" customFormat="1">
      <c r="A14" s="339"/>
      <c r="B14" s="340"/>
      <c r="C14" s="340"/>
      <c r="D14" s="341"/>
      <c r="E14" s="30" t="s">
        <v>111</v>
      </c>
      <c r="F14" s="31">
        <f t="shared" si="0"/>
        <v>0</v>
      </c>
      <c r="G14" s="29">
        <f>G9</f>
        <v>0</v>
      </c>
      <c r="H14" s="29">
        <f t="shared" ref="H14:W14" si="3">H9</f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29">
        <f t="shared" si="3"/>
        <v>0</v>
      </c>
      <c r="O14" s="29">
        <f t="shared" si="3"/>
        <v>0</v>
      </c>
      <c r="P14" s="29">
        <f t="shared" si="3"/>
        <v>0</v>
      </c>
      <c r="Q14" s="29">
        <f t="shared" si="3"/>
        <v>0</v>
      </c>
      <c r="R14" s="29">
        <f t="shared" si="3"/>
        <v>0</v>
      </c>
      <c r="S14" s="29">
        <f t="shared" si="3"/>
        <v>0</v>
      </c>
      <c r="T14" s="29">
        <f t="shared" si="3"/>
        <v>0</v>
      </c>
      <c r="U14" s="29">
        <f t="shared" si="3"/>
        <v>0</v>
      </c>
      <c r="V14" s="29">
        <f t="shared" si="3"/>
        <v>0</v>
      </c>
      <c r="W14" s="29">
        <f t="shared" si="3"/>
        <v>0</v>
      </c>
    </row>
    <row r="15" spans="1:23" s="24" customFormat="1">
      <c r="A15" s="339"/>
      <c r="B15" s="340"/>
      <c r="C15" s="340"/>
      <c r="D15" s="341"/>
      <c r="E15" s="30" t="s">
        <v>112</v>
      </c>
      <c r="F15" s="31">
        <f t="shared" si="0"/>
        <v>0</v>
      </c>
      <c r="G15" s="29">
        <f>G10</f>
        <v>0</v>
      </c>
      <c r="H15" s="29">
        <f t="shared" ref="H15:W15" si="4">H10</f>
        <v>0</v>
      </c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4"/>
        <v>0</v>
      </c>
      <c r="P15" s="29">
        <f t="shared" si="4"/>
        <v>0</v>
      </c>
      <c r="Q15" s="29">
        <f t="shared" si="4"/>
        <v>0</v>
      </c>
      <c r="R15" s="29">
        <f t="shared" si="4"/>
        <v>0</v>
      </c>
      <c r="S15" s="29">
        <f t="shared" si="4"/>
        <v>0</v>
      </c>
      <c r="T15" s="29">
        <f t="shared" si="4"/>
        <v>0</v>
      </c>
      <c r="U15" s="29">
        <f t="shared" si="4"/>
        <v>0</v>
      </c>
      <c r="V15" s="29">
        <f t="shared" si="4"/>
        <v>0</v>
      </c>
      <c r="W15" s="29">
        <f t="shared" si="4"/>
        <v>0</v>
      </c>
    </row>
    <row r="16" spans="1:23" s="24" customFormat="1">
      <c r="A16" s="339"/>
      <c r="B16" s="340"/>
      <c r="C16" s="340"/>
      <c r="D16" s="341"/>
      <c r="E16" s="30" t="s">
        <v>113</v>
      </c>
      <c r="F16" s="31">
        <f t="shared" si="0"/>
        <v>0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s="24" customFormat="1" ht="31.5">
      <c r="A17" s="342"/>
      <c r="B17" s="343"/>
      <c r="C17" s="343"/>
      <c r="D17" s="344"/>
      <c r="E17" s="30" t="s">
        <v>114</v>
      </c>
      <c r="F17" s="31">
        <f t="shared" si="0"/>
        <v>0</v>
      </c>
      <c r="G17" s="29">
        <f>G12</f>
        <v>0</v>
      </c>
      <c r="H17" s="29">
        <f t="shared" ref="H17:W17" si="5">H12</f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29">
        <f t="shared" si="5"/>
        <v>0</v>
      </c>
      <c r="P17" s="29">
        <f t="shared" si="5"/>
        <v>0</v>
      </c>
      <c r="Q17" s="29">
        <f t="shared" si="5"/>
        <v>0</v>
      </c>
      <c r="R17" s="29">
        <f t="shared" si="5"/>
        <v>0</v>
      </c>
      <c r="S17" s="29">
        <f t="shared" si="5"/>
        <v>0</v>
      </c>
      <c r="T17" s="29">
        <f t="shared" si="5"/>
        <v>0</v>
      </c>
      <c r="U17" s="29">
        <f t="shared" si="5"/>
        <v>0</v>
      </c>
      <c r="V17" s="29">
        <f t="shared" si="5"/>
        <v>0</v>
      </c>
      <c r="W17" s="29">
        <f t="shared" si="5"/>
        <v>0</v>
      </c>
    </row>
    <row r="18" spans="1:23" s="60" customFormat="1" ht="26.25" customHeight="1">
      <c r="A18" s="65"/>
      <c r="B18" s="345" t="s">
        <v>212</v>
      </c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7"/>
    </row>
    <row r="19" spans="1:23" s="27" customFormat="1" ht="17.25" customHeight="1">
      <c r="A19" s="351" t="s">
        <v>118</v>
      </c>
      <c r="B19" s="360" t="s">
        <v>393</v>
      </c>
      <c r="C19" s="357" t="s">
        <v>345</v>
      </c>
      <c r="D19" s="300" t="s">
        <v>358</v>
      </c>
      <c r="E19" s="25" t="s">
        <v>110</v>
      </c>
      <c r="F19" s="233">
        <f t="shared" ref="F19:F28" si="6">SUM(G19:W19)</f>
        <v>0.54</v>
      </c>
      <c r="G19" s="111">
        <f>SUM(G20:G23)</f>
        <v>0</v>
      </c>
      <c r="H19" s="233">
        <f>SUM(H20:H23)</f>
        <v>0.18000000000000002</v>
      </c>
      <c r="I19" s="233">
        <f>SUM(I20:I23)</f>
        <v>0.18000000000000002</v>
      </c>
      <c r="J19" s="233">
        <f>SUM(J20:J23)</f>
        <v>0.18000000000000002</v>
      </c>
      <c r="K19" s="111">
        <f>SUM(K20:K23)</f>
        <v>0</v>
      </c>
      <c r="L19" s="111">
        <f t="shared" ref="L19:W19" si="7">SUM(L20:L23)</f>
        <v>0</v>
      </c>
      <c r="M19" s="111">
        <f t="shared" si="7"/>
        <v>0</v>
      </c>
      <c r="N19" s="111">
        <f t="shared" si="7"/>
        <v>0</v>
      </c>
      <c r="O19" s="111">
        <f t="shared" si="7"/>
        <v>0</v>
      </c>
      <c r="P19" s="111">
        <f t="shared" si="7"/>
        <v>0</v>
      </c>
      <c r="Q19" s="111">
        <f t="shared" si="7"/>
        <v>0</v>
      </c>
      <c r="R19" s="111">
        <f t="shared" si="7"/>
        <v>0</v>
      </c>
      <c r="S19" s="111">
        <f t="shared" si="7"/>
        <v>0</v>
      </c>
      <c r="T19" s="111">
        <f t="shared" si="7"/>
        <v>0</v>
      </c>
      <c r="U19" s="111">
        <f t="shared" si="7"/>
        <v>0</v>
      </c>
      <c r="V19" s="111">
        <f t="shared" si="7"/>
        <v>0</v>
      </c>
      <c r="W19" s="111">
        <f t="shared" si="7"/>
        <v>0</v>
      </c>
    </row>
    <row r="20" spans="1:23" ht="23.25" customHeight="1">
      <c r="A20" s="352"/>
      <c r="B20" s="361"/>
      <c r="C20" s="358"/>
      <c r="D20" s="301"/>
      <c r="E20" s="28" t="s">
        <v>111</v>
      </c>
      <c r="F20" s="31">
        <f t="shared" si="6"/>
        <v>0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21" customHeight="1">
      <c r="A21" s="352"/>
      <c r="B21" s="361"/>
      <c r="C21" s="358"/>
      <c r="D21" s="301"/>
      <c r="E21" s="28" t="s">
        <v>112</v>
      </c>
      <c r="F21" s="238">
        <f t="shared" si="6"/>
        <v>0.54</v>
      </c>
      <c r="G21" s="190"/>
      <c r="H21" s="236">
        <f>0.54/3</f>
        <v>0.18000000000000002</v>
      </c>
      <c r="I21" s="236">
        <f>0.54/3</f>
        <v>0.18000000000000002</v>
      </c>
      <c r="J21" s="236">
        <f>0.54/3</f>
        <v>0.18000000000000002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21" customHeight="1">
      <c r="A22" s="352"/>
      <c r="B22" s="361"/>
      <c r="C22" s="358"/>
      <c r="D22" s="301"/>
      <c r="E22" s="28" t="s">
        <v>113</v>
      </c>
      <c r="F22" s="31">
        <f t="shared" si="6"/>
        <v>0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36" customHeight="1">
      <c r="A23" s="353"/>
      <c r="B23" s="362"/>
      <c r="C23" s="359"/>
      <c r="D23" s="324"/>
      <c r="E23" s="28" t="s">
        <v>114</v>
      </c>
      <c r="F23" s="31">
        <f t="shared" si="6"/>
        <v>0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s="27" customFormat="1">
      <c r="A24" s="336" t="s">
        <v>156</v>
      </c>
      <c r="B24" s="337"/>
      <c r="C24" s="337"/>
      <c r="D24" s="338"/>
      <c r="E24" s="25" t="s">
        <v>110</v>
      </c>
      <c r="F24" s="233">
        <f t="shared" si="6"/>
        <v>0.54</v>
      </c>
      <c r="G24" s="26">
        <f>SUM(G25:G28)</f>
        <v>0</v>
      </c>
      <c r="H24" s="237">
        <f t="shared" ref="H24:W24" si="8">SUM(H25:H28)</f>
        <v>0.18000000000000002</v>
      </c>
      <c r="I24" s="237">
        <f t="shared" si="8"/>
        <v>0.18000000000000002</v>
      </c>
      <c r="J24" s="237">
        <f t="shared" si="8"/>
        <v>0.18000000000000002</v>
      </c>
      <c r="K24" s="26">
        <f t="shared" si="8"/>
        <v>0</v>
      </c>
      <c r="L24" s="26">
        <f t="shared" si="8"/>
        <v>0</v>
      </c>
      <c r="M24" s="26">
        <f t="shared" si="8"/>
        <v>0</v>
      </c>
      <c r="N24" s="26">
        <f t="shared" si="8"/>
        <v>0</v>
      </c>
      <c r="O24" s="26">
        <f t="shared" si="8"/>
        <v>0</v>
      </c>
      <c r="P24" s="26">
        <f t="shared" si="8"/>
        <v>0</v>
      </c>
      <c r="Q24" s="26">
        <f t="shared" si="8"/>
        <v>0</v>
      </c>
      <c r="R24" s="26">
        <f t="shared" si="8"/>
        <v>0</v>
      </c>
      <c r="S24" s="26">
        <f t="shared" si="8"/>
        <v>0</v>
      </c>
      <c r="T24" s="26">
        <f t="shared" si="8"/>
        <v>0</v>
      </c>
      <c r="U24" s="26">
        <f t="shared" si="8"/>
        <v>0</v>
      </c>
      <c r="V24" s="26">
        <f t="shared" si="8"/>
        <v>0</v>
      </c>
      <c r="W24" s="26">
        <f t="shared" si="8"/>
        <v>0</v>
      </c>
    </row>
    <row r="25" spans="1:23" s="24" customFormat="1">
      <c r="A25" s="339"/>
      <c r="B25" s="340"/>
      <c r="C25" s="340"/>
      <c r="D25" s="341"/>
      <c r="E25" s="30" t="s">
        <v>111</v>
      </c>
      <c r="F25" s="31">
        <f t="shared" si="6"/>
        <v>0</v>
      </c>
      <c r="G25" s="31">
        <f>G20</f>
        <v>0</v>
      </c>
      <c r="H25" s="31">
        <f t="shared" ref="H25:W28" si="9">H20</f>
        <v>0</v>
      </c>
      <c r="I25" s="31">
        <f t="shared" si="9"/>
        <v>0</v>
      </c>
      <c r="J25" s="31">
        <f t="shared" si="9"/>
        <v>0</v>
      </c>
      <c r="K25" s="31">
        <f t="shared" si="9"/>
        <v>0</v>
      </c>
      <c r="L25" s="31">
        <f t="shared" si="9"/>
        <v>0</v>
      </c>
      <c r="M25" s="31">
        <f t="shared" si="9"/>
        <v>0</v>
      </c>
      <c r="N25" s="31">
        <f t="shared" si="9"/>
        <v>0</v>
      </c>
      <c r="O25" s="31">
        <f t="shared" si="9"/>
        <v>0</v>
      </c>
      <c r="P25" s="31">
        <f t="shared" si="9"/>
        <v>0</v>
      </c>
      <c r="Q25" s="31">
        <f t="shared" si="9"/>
        <v>0</v>
      </c>
      <c r="R25" s="31">
        <f t="shared" si="9"/>
        <v>0</v>
      </c>
      <c r="S25" s="31">
        <f t="shared" si="9"/>
        <v>0</v>
      </c>
      <c r="T25" s="31">
        <f t="shared" si="9"/>
        <v>0</v>
      </c>
      <c r="U25" s="31">
        <f t="shared" si="9"/>
        <v>0</v>
      </c>
      <c r="V25" s="31">
        <f t="shared" si="9"/>
        <v>0</v>
      </c>
      <c r="W25" s="31">
        <f t="shared" si="9"/>
        <v>0</v>
      </c>
    </row>
    <row r="26" spans="1:23" s="24" customFormat="1">
      <c r="A26" s="339"/>
      <c r="B26" s="340"/>
      <c r="C26" s="340"/>
      <c r="D26" s="341"/>
      <c r="E26" s="30" t="s">
        <v>112</v>
      </c>
      <c r="F26" s="238">
        <f t="shared" si="6"/>
        <v>0.54</v>
      </c>
      <c r="G26" s="31">
        <f>G21</f>
        <v>0</v>
      </c>
      <c r="H26" s="238">
        <f t="shared" ref="H26:V26" si="10">H21</f>
        <v>0.18000000000000002</v>
      </c>
      <c r="I26" s="238">
        <f t="shared" si="10"/>
        <v>0.18000000000000002</v>
      </c>
      <c r="J26" s="238">
        <f t="shared" si="10"/>
        <v>0.18000000000000002</v>
      </c>
      <c r="K26" s="31">
        <f t="shared" si="10"/>
        <v>0</v>
      </c>
      <c r="L26" s="31">
        <f t="shared" si="10"/>
        <v>0</v>
      </c>
      <c r="M26" s="31">
        <f t="shared" si="10"/>
        <v>0</v>
      </c>
      <c r="N26" s="31">
        <f t="shared" si="10"/>
        <v>0</v>
      </c>
      <c r="O26" s="31">
        <f t="shared" si="10"/>
        <v>0</v>
      </c>
      <c r="P26" s="31">
        <f t="shared" si="10"/>
        <v>0</v>
      </c>
      <c r="Q26" s="31">
        <f t="shared" si="10"/>
        <v>0</v>
      </c>
      <c r="R26" s="31">
        <f t="shared" si="10"/>
        <v>0</v>
      </c>
      <c r="S26" s="31">
        <f t="shared" si="10"/>
        <v>0</v>
      </c>
      <c r="T26" s="31">
        <f t="shared" si="10"/>
        <v>0</v>
      </c>
      <c r="U26" s="31">
        <f t="shared" si="10"/>
        <v>0</v>
      </c>
      <c r="V26" s="31">
        <f t="shared" si="10"/>
        <v>0</v>
      </c>
      <c r="W26" s="31">
        <f t="shared" si="9"/>
        <v>0</v>
      </c>
    </row>
    <row r="27" spans="1:23" s="24" customFormat="1">
      <c r="A27" s="339"/>
      <c r="B27" s="340"/>
      <c r="C27" s="340"/>
      <c r="D27" s="341"/>
      <c r="E27" s="30" t="s">
        <v>113</v>
      </c>
      <c r="F27" s="31">
        <f t="shared" si="6"/>
        <v>0</v>
      </c>
      <c r="G27" s="31">
        <f>G22</f>
        <v>0</v>
      </c>
      <c r="H27" s="31">
        <f t="shared" si="9"/>
        <v>0</v>
      </c>
      <c r="I27" s="31">
        <f t="shared" si="9"/>
        <v>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9"/>
        <v>0</v>
      </c>
      <c r="O27" s="31">
        <f t="shared" si="9"/>
        <v>0</v>
      </c>
      <c r="P27" s="31">
        <f t="shared" si="9"/>
        <v>0</v>
      </c>
      <c r="Q27" s="31">
        <f t="shared" si="9"/>
        <v>0</v>
      </c>
      <c r="R27" s="31">
        <f t="shared" si="9"/>
        <v>0</v>
      </c>
      <c r="S27" s="31">
        <f t="shared" si="9"/>
        <v>0</v>
      </c>
      <c r="T27" s="31">
        <f t="shared" si="9"/>
        <v>0</v>
      </c>
      <c r="U27" s="31">
        <f t="shared" si="9"/>
        <v>0</v>
      </c>
      <c r="V27" s="31">
        <f t="shared" si="9"/>
        <v>0</v>
      </c>
      <c r="W27" s="31">
        <f t="shared" si="9"/>
        <v>0</v>
      </c>
    </row>
    <row r="28" spans="1:23" s="24" customFormat="1" ht="31.5">
      <c r="A28" s="342"/>
      <c r="B28" s="343"/>
      <c r="C28" s="343"/>
      <c r="D28" s="344"/>
      <c r="E28" s="30" t="s">
        <v>114</v>
      </c>
      <c r="F28" s="31">
        <f t="shared" si="6"/>
        <v>0</v>
      </c>
      <c r="G28" s="31">
        <f>G23</f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9"/>
        <v>0</v>
      </c>
      <c r="P28" s="31">
        <f t="shared" si="9"/>
        <v>0</v>
      </c>
      <c r="Q28" s="31">
        <f t="shared" si="9"/>
        <v>0</v>
      </c>
      <c r="R28" s="31">
        <f t="shared" si="9"/>
        <v>0</v>
      </c>
      <c r="S28" s="31">
        <f t="shared" si="9"/>
        <v>0</v>
      </c>
      <c r="T28" s="31">
        <f t="shared" si="9"/>
        <v>0</v>
      </c>
      <c r="U28" s="31">
        <f t="shared" si="9"/>
        <v>0</v>
      </c>
      <c r="V28" s="31">
        <f t="shared" si="9"/>
        <v>0</v>
      </c>
      <c r="W28" s="31">
        <f t="shared" si="9"/>
        <v>0</v>
      </c>
    </row>
    <row r="29" spans="1:23" s="60" customFormat="1" ht="23.25" customHeight="1">
      <c r="A29" s="65"/>
      <c r="B29" s="345" t="s">
        <v>213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346"/>
      <c r="N29" s="346"/>
      <c r="O29" s="346"/>
      <c r="P29" s="346"/>
      <c r="Q29" s="346"/>
      <c r="R29" s="346"/>
      <c r="S29" s="346"/>
      <c r="T29" s="346"/>
      <c r="U29" s="346"/>
      <c r="V29" s="346"/>
      <c r="W29" s="347"/>
    </row>
    <row r="30" spans="1:23" s="27" customFormat="1" ht="15.75" customHeight="1">
      <c r="A30" s="364" t="s">
        <v>120</v>
      </c>
      <c r="B30" s="354"/>
      <c r="C30" s="357"/>
      <c r="D30" s="300"/>
      <c r="E30" s="25" t="s">
        <v>110</v>
      </c>
      <c r="F30" s="111">
        <f>SUM(F31:F34)</f>
        <v>0</v>
      </c>
      <c r="G30" s="26">
        <f>SUM(G31:G34)</f>
        <v>0</v>
      </c>
      <c r="H30" s="26">
        <f t="shared" ref="H30:W30" si="11">SUM(H31:H34)</f>
        <v>0</v>
      </c>
      <c r="I30" s="26">
        <f t="shared" si="11"/>
        <v>0</v>
      </c>
      <c r="J30" s="26">
        <f t="shared" si="11"/>
        <v>0</v>
      </c>
      <c r="K30" s="26">
        <f t="shared" si="11"/>
        <v>0</v>
      </c>
      <c r="L30" s="26">
        <f t="shared" si="11"/>
        <v>0</v>
      </c>
      <c r="M30" s="26">
        <f t="shared" si="11"/>
        <v>0</v>
      </c>
      <c r="N30" s="26">
        <f t="shared" si="11"/>
        <v>0</v>
      </c>
      <c r="O30" s="26">
        <f t="shared" si="11"/>
        <v>0</v>
      </c>
      <c r="P30" s="26">
        <f t="shared" si="11"/>
        <v>0</v>
      </c>
      <c r="Q30" s="26">
        <f t="shared" si="11"/>
        <v>0</v>
      </c>
      <c r="R30" s="26">
        <f t="shared" si="11"/>
        <v>0</v>
      </c>
      <c r="S30" s="26">
        <f t="shared" si="11"/>
        <v>0</v>
      </c>
      <c r="T30" s="26">
        <f t="shared" si="11"/>
        <v>0</v>
      </c>
      <c r="U30" s="26">
        <f t="shared" si="11"/>
        <v>0</v>
      </c>
      <c r="V30" s="26">
        <f t="shared" si="11"/>
        <v>0</v>
      </c>
      <c r="W30" s="26">
        <f t="shared" si="11"/>
        <v>0</v>
      </c>
    </row>
    <row r="31" spans="1:23" ht="23.25" customHeight="1">
      <c r="A31" s="365"/>
      <c r="B31" s="355"/>
      <c r="C31" s="358"/>
      <c r="D31" s="301"/>
      <c r="E31" s="28" t="s">
        <v>111</v>
      </c>
      <c r="F31" s="110">
        <f>SUM(G31:W31)</f>
        <v>0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</row>
    <row r="32" spans="1:23" ht="23.25" customHeight="1">
      <c r="A32" s="365"/>
      <c r="B32" s="355"/>
      <c r="C32" s="358"/>
      <c r="D32" s="301"/>
      <c r="E32" s="28" t="s">
        <v>112</v>
      </c>
      <c r="F32" s="110">
        <f>SUM(G32:W32)</f>
        <v>0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</row>
    <row r="33" spans="1:23" ht="23.25" customHeight="1">
      <c r="A33" s="365"/>
      <c r="B33" s="355"/>
      <c r="C33" s="358"/>
      <c r="D33" s="301"/>
      <c r="E33" s="28" t="s">
        <v>338</v>
      </c>
      <c r="F33" s="110">
        <f>SUM(G33:W33)</f>
        <v>0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</row>
    <row r="34" spans="1:23" ht="35.25" customHeight="1">
      <c r="A34" s="366"/>
      <c r="B34" s="356"/>
      <c r="C34" s="359"/>
      <c r="D34" s="324"/>
      <c r="E34" s="28" t="s">
        <v>114</v>
      </c>
      <c r="F34" s="110">
        <f>SUM(G34:W34)</f>
        <v>0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</row>
    <row r="35" spans="1:23" s="27" customFormat="1">
      <c r="A35" s="336" t="s">
        <v>157</v>
      </c>
      <c r="B35" s="337"/>
      <c r="C35" s="337"/>
      <c r="D35" s="338"/>
      <c r="E35" s="25" t="s">
        <v>110</v>
      </c>
      <c r="F35" s="111">
        <f>SUM(F36:F39)</f>
        <v>0</v>
      </c>
      <c r="G35" s="111">
        <f>SUM(G36:G39)</f>
        <v>0</v>
      </c>
      <c r="H35" s="111">
        <f t="shared" ref="H35:W35" si="12">SUM(H36:H39)</f>
        <v>0</v>
      </c>
      <c r="I35" s="111">
        <f t="shared" si="12"/>
        <v>0</v>
      </c>
      <c r="J35" s="111">
        <f t="shared" si="12"/>
        <v>0</v>
      </c>
      <c r="K35" s="111">
        <f t="shared" si="12"/>
        <v>0</v>
      </c>
      <c r="L35" s="111">
        <f t="shared" si="12"/>
        <v>0</v>
      </c>
      <c r="M35" s="111">
        <f t="shared" si="12"/>
        <v>0</v>
      </c>
      <c r="N35" s="111">
        <f t="shared" si="12"/>
        <v>0</v>
      </c>
      <c r="O35" s="111">
        <f t="shared" si="12"/>
        <v>0</v>
      </c>
      <c r="P35" s="111">
        <f t="shared" si="12"/>
        <v>0</v>
      </c>
      <c r="Q35" s="111">
        <f t="shared" si="12"/>
        <v>0</v>
      </c>
      <c r="R35" s="111">
        <f t="shared" si="12"/>
        <v>0</v>
      </c>
      <c r="S35" s="111">
        <f t="shared" si="12"/>
        <v>0</v>
      </c>
      <c r="T35" s="111">
        <f t="shared" si="12"/>
        <v>0</v>
      </c>
      <c r="U35" s="111"/>
      <c r="V35" s="111"/>
      <c r="W35" s="111">
        <f t="shared" si="12"/>
        <v>0</v>
      </c>
    </row>
    <row r="36" spans="1:23" s="24" customFormat="1">
      <c r="A36" s="339"/>
      <c r="B36" s="340"/>
      <c r="C36" s="340"/>
      <c r="D36" s="341"/>
      <c r="E36" s="30" t="s">
        <v>111</v>
      </c>
      <c r="F36" s="110">
        <f>SUM(G36:W36)</f>
        <v>0</v>
      </c>
      <c r="G36" s="110">
        <f>SUM(G31)</f>
        <v>0</v>
      </c>
      <c r="H36" s="110">
        <f t="shared" ref="H36:W36" si="13">SUM(H31)</f>
        <v>0</v>
      </c>
      <c r="I36" s="110">
        <f t="shared" si="13"/>
        <v>0</v>
      </c>
      <c r="J36" s="110">
        <f t="shared" si="13"/>
        <v>0</v>
      </c>
      <c r="K36" s="110">
        <f t="shared" si="13"/>
        <v>0</v>
      </c>
      <c r="L36" s="110">
        <f t="shared" si="13"/>
        <v>0</v>
      </c>
      <c r="M36" s="110">
        <f t="shared" si="13"/>
        <v>0</v>
      </c>
      <c r="N36" s="110">
        <f t="shared" si="13"/>
        <v>0</v>
      </c>
      <c r="O36" s="110"/>
      <c r="P36" s="110"/>
      <c r="Q36" s="110"/>
      <c r="R36" s="110"/>
      <c r="S36" s="110"/>
      <c r="T36" s="110">
        <f t="shared" si="13"/>
        <v>0</v>
      </c>
      <c r="U36" s="110"/>
      <c r="V36" s="110"/>
      <c r="W36" s="110">
        <f t="shared" si="13"/>
        <v>0</v>
      </c>
    </row>
    <row r="37" spans="1:23" s="24" customFormat="1">
      <c r="A37" s="339"/>
      <c r="B37" s="340"/>
      <c r="C37" s="340"/>
      <c r="D37" s="341"/>
      <c r="E37" s="30" t="s">
        <v>112</v>
      </c>
      <c r="F37" s="110">
        <f>SUM(G37:W37)</f>
        <v>0</v>
      </c>
      <c r="G37" s="110">
        <f t="shared" ref="G37:W38" si="14">SUM(G32)</f>
        <v>0</v>
      </c>
      <c r="H37" s="110">
        <f t="shared" si="14"/>
        <v>0</v>
      </c>
      <c r="I37" s="110">
        <f t="shared" si="14"/>
        <v>0</v>
      </c>
      <c r="J37" s="110">
        <f t="shared" si="14"/>
        <v>0</v>
      </c>
      <c r="K37" s="110">
        <f t="shared" si="14"/>
        <v>0</v>
      </c>
      <c r="L37" s="110">
        <f t="shared" si="14"/>
        <v>0</v>
      </c>
      <c r="M37" s="110">
        <f t="shared" si="14"/>
        <v>0</v>
      </c>
      <c r="N37" s="110">
        <f t="shared" si="14"/>
        <v>0</v>
      </c>
      <c r="O37" s="110"/>
      <c r="P37" s="110"/>
      <c r="Q37" s="110"/>
      <c r="R37" s="110"/>
      <c r="S37" s="110"/>
      <c r="T37" s="110">
        <f t="shared" si="14"/>
        <v>0</v>
      </c>
      <c r="U37" s="110"/>
      <c r="V37" s="110"/>
      <c r="W37" s="110">
        <f t="shared" si="14"/>
        <v>0</v>
      </c>
    </row>
    <row r="38" spans="1:23" s="24" customFormat="1">
      <c r="A38" s="339"/>
      <c r="B38" s="340"/>
      <c r="C38" s="340"/>
      <c r="D38" s="341"/>
      <c r="E38" s="30" t="s">
        <v>113</v>
      </c>
      <c r="F38" s="110">
        <f>SUM(G38:W38)</f>
        <v>0</v>
      </c>
      <c r="G38" s="110">
        <f t="shared" si="14"/>
        <v>0</v>
      </c>
      <c r="H38" s="110">
        <f t="shared" si="14"/>
        <v>0</v>
      </c>
      <c r="I38" s="110">
        <f t="shared" si="14"/>
        <v>0</v>
      </c>
      <c r="J38" s="110">
        <f t="shared" si="14"/>
        <v>0</v>
      </c>
      <c r="K38" s="110">
        <f t="shared" si="14"/>
        <v>0</v>
      </c>
      <c r="L38" s="110">
        <f t="shared" si="14"/>
        <v>0</v>
      </c>
      <c r="M38" s="110">
        <f t="shared" si="14"/>
        <v>0</v>
      </c>
      <c r="N38" s="110">
        <f t="shared" si="14"/>
        <v>0</v>
      </c>
      <c r="O38" s="110"/>
      <c r="P38" s="110"/>
      <c r="Q38" s="110"/>
      <c r="R38" s="110"/>
      <c r="S38" s="110"/>
      <c r="T38" s="110">
        <f t="shared" si="14"/>
        <v>0</v>
      </c>
      <c r="U38" s="110"/>
      <c r="V38" s="110"/>
      <c r="W38" s="110">
        <f t="shared" si="14"/>
        <v>0</v>
      </c>
    </row>
    <row r="39" spans="1:23" s="24" customFormat="1" ht="31.5">
      <c r="A39" s="342"/>
      <c r="B39" s="343"/>
      <c r="C39" s="343"/>
      <c r="D39" s="344"/>
      <c r="E39" s="30" t="s">
        <v>114</v>
      </c>
      <c r="F39" s="110">
        <f>SUM(G39:W39)</f>
        <v>0</v>
      </c>
      <c r="G39" s="110">
        <f>SUM(G34)</f>
        <v>0</v>
      </c>
      <c r="H39" s="110">
        <f t="shared" ref="H39:W39" si="15">SUM(H34)</f>
        <v>0</v>
      </c>
      <c r="I39" s="110">
        <f t="shared" si="15"/>
        <v>0</v>
      </c>
      <c r="J39" s="110">
        <f t="shared" si="15"/>
        <v>0</v>
      </c>
      <c r="K39" s="110">
        <f t="shared" si="15"/>
        <v>0</v>
      </c>
      <c r="L39" s="110">
        <f t="shared" si="15"/>
        <v>0</v>
      </c>
      <c r="M39" s="110">
        <f t="shared" si="15"/>
        <v>0</v>
      </c>
      <c r="N39" s="110">
        <f t="shared" si="15"/>
        <v>0</v>
      </c>
      <c r="O39" s="110"/>
      <c r="P39" s="110"/>
      <c r="Q39" s="110"/>
      <c r="R39" s="110"/>
      <c r="S39" s="110"/>
      <c r="T39" s="110">
        <f t="shared" si="15"/>
        <v>0</v>
      </c>
      <c r="U39" s="110"/>
      <c r="V39" s="110"/>
      <c r="W39" s="110">
        <f t="shared" si="15"/>
        <v>0</v>
      </c>
    </row>
    <row r="40" spans="1:23" s="60" customFormat="1" ht="28.5" customHeight="1">
      <c r="A40" s="66"/>
      <c r="B40" s="379" t="s">
        <v>214</v>
      </c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  <c r="T40" s="380"/>
      <c r="U40" s="380"/>
      <c r="V40" s="380"/>
      <c r="W40" s="381"/>
    </row>
    <row r="41" spans="1:23" s="27" customFormat="1" ht="23.25" customHeight="1">
      <c r="A41" s="351" t="s">
        <v>126</v>
      </c>
      <c r="B41" s="354"/>
      <c r="C41" s="357"/>
      <c r="D41" s="300"/>
      <c r="E41" s="25" t="s">
        <v>110</v>
      </c>
      <c r="F41" s="111">
        <f t="shared" ref="F41:F50" si="16">SUM(G41:W41)</f>
        <v>0</v>
      </c>
      <c r="G41" s="26">
        <f>SUM(G42:G45)</f>
        <v>0</v>
      </c>
      <c r="H41" s="26">
        <f t="shared" ref="H41:T41" si="17">SUM(H42:H45)</f>
        <v>0</v>
      </c>
      <c r="I41" s="26">
        <f t="shared" si="17"/>
        <v>0</v>
      </c>
      <c r="J41" s="26">
        <f t="shared" si="17"/>
        <v>0</v>
      </c>
      <c r="K41" s="26">
        <f t="shared" si="17"/>
        <v>0</v>
      </c>
      <c r="L41" s="26">
        <f t="shared" si="17"/>
        <v>0</v>
      </c>
      <c r="M41" s="26">
        <f t="shared" si="17"/>
        <v>0</v>
      </c>
      <c r="N41" s="26">
        <f t="shared" si="17"/>
        <v>0</v>
      </c>
      <c r="O41" s="26">
        <f t="shared" si="17"/>
        <v>0</v>
      </c>
      <c r="P41" s="26">
        <f t="shared" si="17"/>
        <v>0</v>
      </c>
      <c r="Q41" s="26">
        <f t="shared" si="17"/>
        <v>0</v>
      </c>
      <c r="R41" s="26">
        <f t="shared" si="17"/>
        <v>0</v>
      </c>
      <c r="S41" s="26">
        <f t="shared" si="17"/>
        <v>0</v>
      </c>
      <c r="T41" s="26">
        <f t="shared" si="17"/>
        <v>0</v>
      </c>
      <c r="U41" s="26">
        <f>SUM(U42:U45)</f>
        <v>0</v>
      </c>
      <c r="V41" s="26">
        <f>SUM(V42:V45)</f>
        <v>0</v>
      </c>
      <c r="W41" s="26">
        <f>SUM(W42:W45)</f>
        <v>0</v>
      </c>
    </row>
    <row r="42" spans="1:23">
      <c r="A42" s="352"/>
      <c r="B42" s="355"/>
      <c r="C42" s="358"/>
      <c r="D42" s="301"/>
      <c r="E42" s="28" t="s">
        <v>111</v>
      </c>
      <c r="F42" s="31">
        <f t="shared" si="16"/>
        <v>0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>
      <c r="A43" s="352"/>
      <c r="B43" s="355"/>
      <c r="C43" s="358"/>
      <c r="D43" s="301"/>
      <c r="E43" s="28" t="s">
        <v>112</v>
      </c>
      <c r="F43" s="31">
        <f t="shared" si="16"/>
        <v>0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>
      <c r="A44" s="352"/>
      <c r="B44" s="355"/>
      <c r="C44" s="358"/>
      <c r="D44" s="301"/>
      <c r="E44" s="28" t="s">
        <v>338</v>
      </c>
      <c r="F44" s="31">
        <f t="shared" si="16"/>
        <v>0</v>
      </c>
      <c r="G44" s="189"/>
      <c r="H44" s="189"/>
      <c r="I44" s="18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36.75" customHeight="1">
      <c r="A45" s="353"/>
      <c r="B45" s="356"/>
      <c r="C45" s="359"/>
      <c r="D45" s="324"/>
      <c r="E45" s="28" t="s">
        <v>114</v>
      </c>
      <c r="F45" s="31">
        <f t="shared" si="16"/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s="27" customFormat="1">
      <c r="A46" s="336" t="s">
        <v>158</v>
      </c>
      <c r="B46" s="337"/>
      <c r="C46" s="337"/>
      <c r="D46" s="338"/>
      <c r="E46" s="25" t="s">
        <v>110</v>
      </c>
      <c r="F46" s="26">
        <f t="shared" si="16"/>
        <v>0</v>
      </c>
      <c r="G46" s="26">
        <f>SUM(G47:G50)</f>
        <v>0</v>
      </c>
      <c r="H46" s="26">
        <f t="shared" ref="H46:W46" si="18">SUM(H47:H50)</f>
        <v>0</v>
      </c>
      <c r="I46" s="26">
        <f t="shared" si="18"/>
        <v>0</v>
      </c>
      <c r="J46" s="26">
        <f t="shared" si="18"/>
        <v>0</v>
      </c>
      <c r="K46" s="26">
        <f t="shared" si="18"/>
        <v>0</v>
      </c>
      <c r="L46" s="26">
        <f t="shared" si="18"/>
        <v>0</v>
      </c>
      <c r="M46" s="26">
        <f t="shared" si="18"/>
        <v>0</v>
      </c>
      <c r="N46" s="26">
        <f t="shared" si="18"/>
        <v>0</v>
      </c>
      <c r="O46" s="26">
        <f t="shared" si="18"/>
        <v>0</v>
      </c>
      <c r="P46" s="26">
        <f t="shared" si="18"/>
        <v>0</v>
      </c>
      <c r="Q46" s="26">
        <f t="shared" si="18"/>
        <v>0</v>
      </c>
      <c r="R46" s="26">
        <f t="shared" si="18"/>
        <v>0</v>
      </c>
      <c r="S46" s="26">
        <f t="shared" si="18"/>
        <v>0</v>
      </c>
      <c r="T46" s="26">
        <f t="shared" si="18"/>
        <v>0</v>
      </c>
      <c r="U46" s="26">
        <f t="shared" si="18"/>
        <v>0</v>
      </c>
      <c r="V46" s="26">
        <f t="shared" si="18"/>
        <v>0</v>
      </c>
      <c r="W46" s="26">
        <f t="shared" si="18"/>
        <v>0</v>
      </c>
    </row>
    <row r="47" spans="1:23" s="24" customFormat="1">
      <c r="A47" s="339"/>
      <c r="B47" s="340"/>
      <c r="C47" s="340"/>
      <c r="D47" s="341"/>
      <c r="E47" s="30" t="s">
        <v>111</v>
      </c>
      <c r="F47" s="110">
        <f t="shared" si="16"/>
        <v>0</v>
      </c>
      <c r="G47" s="31">
        <f>G42</f>
        <v>0</v>
      </c>
      <c r="H47" s="31">
        <f t="shared" ref="H47:W50" si="19">H42</f>
        <v>0</v>
      </c>
      <c r="I47" s="31">
        <f t="shared" si="19"/>
        <v>0</v>
      </c>
      <c r="J47" s="31">
        <f t="shared" si="19"/>
        <v>0</v>
      </c>
      <c r="K47" s="31">
        <f t="shared" si="19"/>
        <v>0</v>
      </c>
      <c r="L47" s="31">
        <f t="shared" si="19"/>
        <v>0</v>
      </c>
      <c r="M47" s="31">
        <f t="shared" si="19"/>
        <v>0</v>
      </c>
      <c r="N47" s="31">
        <f t="shared" si="19"/>
        <v>0</v>
      </c>
      <c r="O47" s="31">
        <f t="shared" si="19"/>
        <v>0</v>
      </c>
      <c r="P47" s="31">
        <f t="shared" si="19"/>
        <v>0</v>
      </c>
      <c r="Q47" s="31">
        <f t="shared" si="19"/>
        <v>0</v>
      </c>
      <c r="R47" s="31">
        <f t="shared" si="19"/>
        <v>0</v>
      </c>
      <c r="S47" s="31">
        <f t="shared" si="19"/>
        <v>0</v>
      </c>
      <c r="T47" s="31">
        <f t="shared" si="19"/>
        <v>0</v>
      </c>
      <c r="U47" s="31">
        <f t="shared" si="19"/>
        <v>0</v>
      </c>
      <c r="V47" s="31">
        <f t="shared" si="19"/>
        <v>0</v>
      </c>
      <c r="W47" s="31">
        <f t="shared" si="19"/>
        <v>0</v>
      </c>
    </row>
    <row r="48" spans="1:23" s="24" customFormat="1">
      <c r="A48" s="339"/>
      <c r="B48" s="340"/>
      <c r="C48" s="340"/>
      <c r="D48" s="341"/>
      <c r="E48" s="30" t="s">
        <v>112</v>
      </c>
      <c r="F48" s="110">
        <f t="shared" si="16"/>
        <v>0</v>
      </c>
      <c r="G48" s="31">
        <f>G43</f>
        <v>0</v>
      </c>
      <c r="H48" s="31">
        <f t="shared" ref="H48:V48" si="20">H43</f>
        <v>0</v>
      </c>
      <c r="I48" s="31">
        <f t="shared" si="20"/>
        <v>0</v>
      </c>
      <c r="J48" s="31">
        <f t="shared" si="20"/>
        <v>0</v>
      </c>
      <c r="K48" s="31">
        <f t="shared" si="20"/>
        <v>0</v>
      </c>
      <c r="L48" s="31">
        <f t="shared" si="20"/>
        <v>0</v>
      </c>
      <c r="M48" s="31">
        <f t="shared" si="20"/>
        <v>0</v>
      </c>
      <c r="N48" s="31">
        <f t="shared" si="20"/>
        <v>0</v>
      </c>
      <c r="O48" s="31">
        <f t="shared" si="20"/>
        <v>0</v>
      </c>
      <c r="P48" s="31">
        <f t="shared" si="20"/>
        <v>0</v>
      </c>
      <c r="Q48" s="31">
        <f t="shared" si="20"/>
        <v>0</v>
      </c>
      <c r="R48" s="31">
        <f t="shared" si="20"/>
        <v>0</v>
      </c>
      <c r="S48" s="31">
        <f t="shared" si="20"/>
        <v>0</v>
      </c>
      <c r="T48" s="31">
        <f t="shared" si="20"/>
        <v>0</v>
      </c>
      <c r="U48" s="31">
        <f t="shared" si="20"/>
        <v>0</v>
      </c>
      <c r="V48" s="31">
        <f t="shared" si="20"/>
        <v>0</v>
      </c>
      <c r="W48" s="31">
        <f t="shared" si="19"/>
        <v>0</v>
      </c>
    </row>
    <row r="49" spans="1:23" s="24" customFormat="1">
      <c r="A49" s="339"/>
      <c r="B49" s="340"/>
      <c r="C49" s="340"/>
      <c r="D49" s="341"/>
      <c r="E49" s="30" t="s">
        <v>113</v>
      </c>
      <c r="F49" s="110">
        <f t="shared" si="16"/>
        <v>0</v>
      </c>
      <c r="G49" s="31">
        <f>G44</f>
        <v>0</v>
      </c>
      <c r="H49" s="31">
        <f t="shared" si="19"/>
        <v>0</v>
      </c>
      <c r="I49" s="31">
        <f t="shared" si="19"/>
        <v>0</v>
      </c>
      <c r="J49" s="31">
        <f t="shared" si="19"/>
        <v>0</v>
      </c>
      <c r="K49" s="31">
        <f t="shared" si="19"/>
        <v>0</v>
      </c>
      <c r="L49" s="31">
        <f t="shared" si="19"/>
        <v>0</v>
      </c>
      <c r="M49" s="31">
        <f t="shared" si="19"/>
        <v>0</v>
      </c>
      <c r="N49" s="31">
        <f t="shared" si="19"/>
        <v>0</v>
      </c>
      <c r="O49" s="31">
        <f t="shared" si="19"/>
        <v>0</v>
      </c>
      <c r="P49" s="31">
        <f t="shared" si="19"/>
        <v>0</v>
      </c>
      <c r="Q49" s="31">
        <f t="shared" si="19"/>
        <v>0</v>
      </c>
      <c r="R49" s="31">
        <f t="shared" si="19"/>
        <v>0</v>
      </c>
      <c r="S49" s="31">
        <f t="shared" si="19"/>
        <v>0</v>
      </c>
      <c r="T49" s="31">
        <f t="shared" si="19"/>
        <v>0</v>
      </c>
      <c r="U49" s="31">
        <f t="shared" si="19"/>
        <v>0</v>
      </c>
      <c r="V49" s="31">
        <f t="shared" si="19"/>
        <v>0</v>
      </c>
      <c r="W49" s="31">
        <f t="shared" si="19"/>
        <v>0</v>
      </c>
    </row>
    <row r="50" spans="1:23" s="24" customFormat="1" ht="31.5">
      <c r="A50" s="342"/>
      <c r="B50" s="343"/>
      <c r="C50" s="343"/>
      <c r="D50" s="344"/>
      <c r="E50" s="30" t="s">
        <v>114</v>
      </c>
      <c r="F50" s="110">
        <f t="shared" si="16"/>
        <v>0</v>
      </c>
      <c r="G50" s="31">
        <f>G45</f>
        <v>0</v>
      </c>
      <c r="H50" s="31">
        <f t="shared" si="19"/>
        <v>0</v>
      </c>
      <c r="I50" s="31">
        <f t="shared" si="19"/>
        <v>0</v>
      </c>
      <c r="J50" s="31">
        <f t="shared" si="19"/>
        <v>0</v>
      </c>
      <c r="K50" s="31">
        <f t="shared" si="19"/>
        <v>0</v>
      </c>
      <c r="L50" s="31">
        <f t="shared" si="19"/>
        <v>0</v>
      </c>
      <c r="M50" s="31">
        <f t="shared" si="19"/>
        <v>0</v>
      </c>
      <c r="N50" s="31">
        <f t="shared" si="19"/>
        <v>0</v>
      </c>
      <c r="O50" s="31">
        <f t="shared" si="19"/>
        <v>0</v>
      </c>
      <c r="P50" s="31">
        <f t="shared" si="19"/>
        <v>0</v>
      </c>
      <c r="Q50" s="31">
        <f t="shared" si="19"/>
        <v>0</v>
      </c>
      <c r="R50" s="31">
        <f t="shared" si="19"/>
        <v>0</v>
      </c>
      <c r="S50" s="31">
        <f t="shared" si="19"/>
        <v>0</v>
      </c>
      <c r="T50" s="31">
        <f t="shared" si="19"/>
        <v>0</v>
      </c>
      <c r="U50" s="31">
        <f t="shared" si="19"/>
        <v>0</v>
      </c>
      <c r="V50" s="31">
        <f t="shared" si="19"/>
        <v>0</v>
      </c>
      <c r="W50" s="31">
        <f t="shared" si="19"/>
        <v>0</v>
      </c>
    </row>
    <row r="51" spans="1:23" s="60" customFormat="1" ht="28.5" customHeight="1">
      <c r="A51" s="66"/>
      <c r="B51" s="345" t="s">
        <v>216</v>
      </c>
      <c r="C51" s="346"/>
      <c r="D51" s="346"/>
      <c r="E51" s="346"/>
      <c r="F51" s="346"/>
      <c r="G51" s="346"/>
      <c r="H51" s="346"/>
      <c r="I51" s="346"/>
      <c r="J51" s="346"/>
      <c r="K51" s="346"/>
      <c r="L51" s="346"/>
      <c r="M51" s="346"/>
      <c r="N51" s="346"/>
      <c r="O51" s="346"/>
      <c r="P51" s="346"/>
      <c r="Q51" s="346"/>
      <c r="R51" s="346"/>
      <c r="S51" s="346"/>
      <c r="T51" s="346"/>
      <c r="U51" s="346"/>
      <c r="V51" s="346"/>
      <c r="W51" s="347"/>
    </row>
    <row r="52" spans="1:23" s="27" customFormat="1" ht="23.25" customHeight="1">
      <c r="A52" s="364" t="s">
        <v>143</v>
      </c>
      <c r="B52" s="354"/>
      <c r="C52" s="357"/>
      <c r="D52" s="300"/>
      <c r="E52" s="25" t="s">
        <v>110</v>
      </c>
      <c r="F52" s="111">
        <f>SUM(F53:F56)</f>
        <v>0</v>
      </c>
      <c r="G52" s="26">
        <f>SUM(G53:G56)</f>
        <v>0</v>
      </c>
      <c r="H52" s="26">
        <f t="shared" ref="H52:W52" si="21">SUM(H53:H56)</f>
        <v>0</v>
      </c>
      <c r="I52" s="26">
        <f t="shared" si="21"/>
        <v>0</v>
      </c>
      <c r="J52" s="26">
        <f t="shared" si="21"/>
        <v>0</v>
      </c>
      <c r="K52" s="26">
        <f t="shared" si="21"/>
        <v>0</v>
      </c>
      <c r="L52" s="26">
        <f t="shared" si="21"/>
        <v>0</v>
      </c>
      <c r="M52" s="26">
        <f t="shared" si="21"/>
        <v>0</v>
      </c>
      <c r="N52" s="26">
        <f t="shared" si="21"/>
        <v>0</v>
      </c>
      <c r="O52" s="26">
        <f t="shared" si="21"/>
        <v>0</v>
      </c>
      <c r="P52" s="26">
        <f t="shared" si="21"/>
        <v>0</v>
      </c>
      <c r="Q52" s="26">
        <f t="shared" si="21"/>
        <v>0</v>
      </c>
      <c r="R52" s="26">
        <f t="shared" si="21"/>
        <v>0</v>
      </c>
      <c r="S52" s="26">
        <f t="shared" si="21"/>
        <v>0</v>
      </c>
      <c r="T52" s="26">
        <f t="shared" si="21"/>
        <v>0</v>
      </c>
      <c r="U52" s="26"/>
      <c r="V52" s="26"/>
      <c r="W52" s="26">
        <f t="shared" si="21"/>
        <v>0</v>
      </c>
    </row>
    <row r="53" spans="1:23">
      <c r="A53" s="365"/>
      <c r="B53" s="355"/>
      <c r="C53" s="358"/>
      <c r="D53" s="301"/>
      <c r="E53" s="28" t="s">
        <v>111</v>
      </c>
      <c r="F53" s="31">
        <f t="shared" ref="F53:F66" si="22">SUM(G53:W53)</f>
        <v>0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>
      <c r="A54" s="365"/>
      <c r="B54" s="355"/>
      <c r="C54" s="358"/>
      <c r="D54" s="301"/>
      <c r="E54" s="28" t="s">
        <v>112</v>
      </c>
      <c r="F54" s="31">
        <f t="shared" si="22"/>
        <v>0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>
      <c r="A55" s="365"/>
      <c r="B55" s="355"/>
      <c r="C55" s="358"/>
      <c r="D55" s="301"/>
      <c r="E55" s="28" t="s">
        <v>338</v>
      </c>
      <c r="F55" s="31">
        <f t="shared" si="22"/>
        <v>0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58.5" customHeight="1">
      <c r="A56" s="366"/>
      <c r="B56" s="356"/>
      <c r="C56" s="359"/>
      <c r="D56" s="324"/>
      <c r="E56" s="28" t="s">
        <v>114</v>
      </c>
      <c r="F56" s="31">
        <f t="shared" si="22"/>
        <v>0</v>
      </c>
      <c r="G56" s="189"/>
      <c r="H56" s="189"/>
      <c r="I56" s="18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s="27" customFormat="1">
      <c r="A57" s="336" t="s">
        <v>215</v>
      </c>
      <c r="B57" s="337"/>
      <c r="C57" s="337"/>
      <c r="D57" s="338"/>
      <c r="E57" s="25" t="s">
        <v>110</v>
      </c>
      <c r="F57" s="111">
        <f t="shared" si="22"/>
        <v>0</v>
      </c>
      <c r="G57" s="26">
        <f>SUM(G58:G61)</f>
        <v>0</v>
      </c>
      <c r="H57" s="26">
        <f t="shared" ref="H57:W57" si="23">SUM(H58:H61)</f>
        <v>0</v>
      </c>
      <c r="I57" s="26">
        <f t="shared" si="23"/>
        <v>0</v>
      </c>
      <c r="J57" s="26">
        <f t="shared" si="23"/>
        <v>0</v>
      </c>
      <c r="K57" s="26">
        <f t="shared" si="23"/>
        <v>0</v>
      </c>
      <c r="L57" s="26">
        <f t="shared" si="23"/>
        <v>0</v>
      </c>
      <c r="M57" s="26">
        <f t="shared" si="23"/>
        <v>0</v>
      </c>
      <c r="N57" s="26">
        <f t="shared" si="23"/>
        <v>0</v>
      </c>
      <c r="O57" s="26">
        <f t="shared" si="23"/>
        <v>0</v>
      </c>
      <c r="P57" s="26">
        <f t="shared" si="23"/>
        <v>0</v>
      </c>
      <c r="Q57" s="26">
        <f t="shared" si="23"/>
        <v>0</v>
      </c>
      <c r="R57" s="26">
        <f t="shared" si="23"/>
        <v>0</v>
      </c>
      <c r="S57" s="26">
        <f t="shared" si="23"/>
        <v>0</v>
      </c>
      <c r="T57" s="26">
        <f t="shared" si="23"/>
        <v>0</v>
      </c>
      <c r="U57" s="26">
        <f t="shared" si="23"/>
        <v>0</v>
      </c>
      <c r="V57" s="26">
        <f t="shared" si="23"/>
        <v>0</v>
      </c>
      <c r="W57" s="26">
        <f t="shared" si="23"/>
        <v>0</v>
      </c>
    </row>
    <row r="58" spans="1:23" s="24" customFormat="1">
      <c r="A58" s="339"/>
      <c r="B58" s="340"/>
      <c r="C58" s="340"/>
      <c r="D58" s="341"/>
      <c r="E58" s="30" t="s">
        <v>111</v>
      </c>
      <c r="F58" s="110">
        <f t="shared" si="22"/>
        <v>0</v>
      </c>
      <c r="G58" s="31">
        <f>G53</f>
        <v>0</v>
      </c>
      <c r="H58" s="31">
        <f t="shared" ref="H58:W61" si="24">H53</f>
        <v>0</v>
      </c>
      <c r="I58" s="31">
        <f t="shared" si="24"/>
        <v>0</v>
      </c>
      <c r="J58" s="31">
        <f t="shared" si="24"/>
        <v>0</v>
      </c>
      <c r="K58" s="31">
        <f t="shared" si="24"/>
        <v>0</v>
      </c>
      <c r="L58" s="31">
        <f t="shared" si="24"/>
        <v>0</v>
      </c>
      <c r="M58" s="31">
        <f t="shared" si="24"/>
        <v>0</v>
      </c>
      <c r="N58" s="31">
        <f t="shared" si="24"/>
        <v>0</v>
      </c>
      <c r="O58" s="31">
        <f t="shared" si="24"/>
        <v>0</v>
      </c>
      <c r="P58" s="31">
        <f t="shared" si="24"/>
        <v>0</v>
      </c>
      <c r="Q58" s="31">
        <f t="shared" si="24"/>
        <v>0</v>
      </c>
      <c r="R58" s="31">
        <f t="shared" si="24"/>
        <v>0</v>
      </c>
      <c r="S58" s="31">
        <f t="shared" si="24"/>
        <v>0</v>
      </c>
      <c r="T58" s="31">
        <f t="shared" si="24"/>
        <v>0</v>
      </c>
      <c r="U58" s="31">
        <f t="shared" si="24"/>
        <v>0</v>
      </c>
      <c r="V58" s="31">
        <f t="shared" si="24"/>
        <v>0</v>
      </c>
      <c r="W58" s="31">
        <f t="shared" si="24"/>
        <v>0</v>
      </c>
    </row>
    <row r="59" spans="1:23" s="24" customFormat="1">
      <c r="A59" s="339"/>
      <c r="B59" s="340"/>
      <c r="C59" s="340"/>
      <c r="D59" s="341"/>
      <c r="E59" s="30" t="s">
        <v>112</v>
      </c>
      <c r="F59" s="110">
        <f t="shared" si="22"/>
        <v>0</v>
      </c>
      <c r="G59" s="31">
        <f>G54</f>
        <v>0</v>
      </c>
      <c r="H59" s="31">
        <f t="shared" ref="H59:V59" si="25">H54</f>
        <v>0</v>
      </c>
      <c r="I59" s="31">
        <f t="shared" si="25"/>
        <v>0</v>
      </c>
      <c r="J59" s="31">
        <f t="shared" si="25"/>
        <v>0</v>
      </c>
      <c r="K59" s="31">
        <f t="shared" si="25"/>
        <v>0</v>
      </c>
      <c r="L59" s="31">
        <f t="shared" si="25"/>
        <v>0</v>
      </c>
      <c r="M59" s="31">
        <f t="shared" si="25"/>
        <v>0</v>
      </c>
      <c r="N59" s="31">
        <f t="shared" si="25"/>
        <v>0</v>
      </c>
      <c r="O59" s="31">
        <f t="shared" si="25"/>
        <v>0</v>
      </c>
      <c r="P59" s="31">
        <f t="shared" si="25"/>
        <v>0</v>
      </c>
      <c r="Q59" s="31">
        <f t="shared" si="25"/>
        <v>0</v>
      </c>
      <c r="R59" s="31">
        <f t="shared" si="25"/>
        <v>0</v>
      </c>
      <c r="S59" s="31">
        <f t="shared" si="25"/>
        <v>0</v>
      </c>
      <c r="T59" s="31">
        <f t="shared" si="25"/>
        <v>0</v>
      </c>
      <c r="U59" s="31">
        <f t="shared" si="25"/>
        <v>0</v>
      </c>
      <c r="V59" s="31">
        <f t="shared" si="25"/>
        <v>0</v>
      </c>
      <c r="W59" s="31">
        <f t="shared" si="24"/>
        <v>0</v>
      </c>
    </row>
    <row r="60" spans="1:23" s="24" customFormat="1">
      <c r="A60" s="339"/>
      <c r="B60" s="340"/>
      <c r="C60" s="340"/>
      <c r="D60" s="341"/>
      <c r="E60" s="30" t="s">
        <v>113</v>
      </c>
      <c r="F60" s="110">
        <f t="shared" si="22"/>
        <v>0</v>
      </c>
      <c r="G60" s="31">
        <f>G55</f>
        <v>0</v>
      </c>
      <c r="H60" s="31">
        <f t="shared" si="24"/>
        <v>0</v>
      </c>
      <c r="I60" s="31">
        <f t="shared" si="24"/>
        <v>0</v>
      </c>
      <c r="J60" s="31">
        <f t="shared" si="24"/>
        <v>0</v>
      </c>
      <c r="K60" s="31">
        <f t="shared" si="24"/>
        <v>0</v>
      </c>
      <c r="L60" s="31">
        <f t="shared" si="24"/>
        <v>0</v>
      </c>
      <c r="M60" s="31">
        <f t="shared" si="24"/>
        <v>0</v>
      </c>
      <c r="N60" s="31">
        <f t="shared" si="24"/>
        <v>0</v>
      </c>
      <c r="O60" s="31">
        <f t="shared" si="24"/>
        <v>0</v>
      </c>
      <c r="P60" s="31">
        <f t="shared" si="24"/>
        <v>0</v>
      </c>
      <c r="Q60" s="31">
        <f t="shared" si="24"/>
        <v>0</v>
      </c>
      <c r="R60" s="31">
        <f t="shared" si="24"/>
        <v>0</v>
      </c>
      <c r="S60" s="31">
        <f t="shared" si="24"/>
        <v>0</v>
      </c>
      <c r="T60" s="31">
        <f t="shared" si="24"/>
        <v>0</v>
      </c>
      <c r="U60" s="31">
        <f t="shared" si="24"/>
        <v>0</v>
      </c>
      <c r="V60" s="31">
        <f t="shared" si="24"/>
        <v>0</v>
      </c>
      <c r="W60" s="31">
        <f t="shared" si="24"/>
        <v>0</v>
      </c>
    </row>
    <row r="61" spans="1:23" s="24" customFormat="1" ht="31.5">
      <c r="A61" s="342"/>
      <c r="B61" s="343"/>
      <c r="C61" s="343"/>
      <c r="D61" s="344"/>
      <c r="E61" s="30" t="s">
        <v>114</v>
      </c>
      <c r="F61" s="110">
        <f t="shared" si="22"/>
        <v>0</v>
      </c>
      <c r="G61" s="31">
        <f>G56</f>
        <v>0</v>
      </c>
      <c r="H61" s="31">
        <f t="shared" si="24"/>
        <v>0</v>
      </c>
      <c r="I61" s="31">
        <f t="shared" si="24"/>
        <v>0</v>
      </c>
      <c r="J61" s="31">
        <f t="shared" si="24"/>
        <v>0</v>
      </c>
      <c r="K61" s="31">
        <f t="shared" si="24"/>
        <v>0</v>
      </c>
      <c r="L61" s="31">
        <f t="shared" si="24"/>
        <v>0</v>
      </c>
      <c r="M61" s="31">
        <f t="shared" si="24"/>
        <v>0</v>
      </c>
      <c r="N61" s="31">
        <f t="shared" si="24"/>
        <v>0</v>
      </c>
      <c r="O61" s="31">
        <f t="shared" si="24"/>
        <v>0</v>
      </c>
      <c r="P61" s="31">
        <f t="shared" si="24"/>
        <v>0</v>
      </c>
      <c r="Q61" s="31">
        <f t="shared" si="24"/>
        <v>0</v>
      </c>
      <c r="R61" s="31">
        <f t="shared" si="24"/>
        <v>0</v>
      </c>
      <c r="S61" s="31">
        <f t="shared" si="24"/>
        <v>0</v>
      </c>
      <c r="T61" s="31">
        <f t="shared" si="24"/>
        <v>0</v>
      </c>
      <c r="U61" s="31">
        <f t="shared" si="24"/>
        <v>0</v>
      </c>
      <c r="V61" s="31">
        <f t="shared" si="24"/>
        <v>0</v>
      </c>
      <c r="W61" s="31">
        <f t="shared" si="24"/>
        <v>0</v>
      </c>
    </row>
    <row r="62" spans="1:23" s="27" customFormat="1" ht="15" customHeight="1">
      <c r="A62" s="336" t="s">
        <v>127</v>
      </c>
      <c r="B62" s="337"/>
      <c r="C62" s="337"/>
      <c r="D62" s="338"/>
      <c r="E62" s="25" t="s">
        <v>110</v>
      </c>
      <c r="F62" s="233">
        <f t="shared" si="22"/>
        <v>0.54</v>
      </c>
      <c r="G62" s="26">
        <f>SUM(G63:G66)</f>
        <v>0</v>
      </c>
      <c r="H62" s="237">
        <f t="shared" ref="H62:W62" si="26">SUM(H63:H66)</f>
        <v>0.18000000000000002</v>
      </c>
      <c r="I62" s="237">
        <f t="shared" si="26"/>
        <v>0.18000000000000002</v>
      </c>
      <c r="J62" s="237">
        <f t="shared" si="26"/>
        <v>0.18000000000000002</v>
      </c>
      <c r="K62" s="26">
        <f t="shared" si="26"/>
        <v>0</v>
      </c>
      <c r="L62" s="26">
        <f t="shared" si="26"/>
        <v>0</v>
      </c>
      <c r="M62" s="26">
        <f t="shared" si="26"/>
        <v>0</v>
      </c>
      <c r="N62" s="26">
        <f t="shared" si="26"/>
        <v>0</v>
      </c>
      <c r="O62" s="26">
        <f t="shared" si="26"/>
        <v>0</v>
      </c>
      <c r="P62" s="26">
        <f t="shared" si="26"/>
        <v>0</v>
      </c>
      <c r="Q62" s="26">
        <f t="shared" si="26"/>
        <v>0</v>
      </c>
      <c r="R62" s="26">
        <f t="shared" si="26"/>
        <v>0</v>
      </c>
      <c r="S62" s="26">
        <f t="shared" si="26"/>
        <v>0</v>
      </c>
      <c r="T62" s="26">
        <f t="shared" si="26"/>
        <v>0</v>
      </c>
      <c r="U62" s="26">
        <f t="shared" si="26"/>
        <v>0</v>
      </c>
      <c r="V62" s="26">
        <f t="shared" si="26"/>
        <v>0</v>
      </c>
      <c r="W62" s="26">
        <f t="shared" si="26"/>
        <v>0</v>
      </c>
    </row>
    <row r="63" spans="1:23" s="24" customFormat="1">
      <c r="A63" s="339"/>
      <c r="B63" s="340"/>
      <c r="C63" s="340"/>
      <c r="D63" s="341"/>
      <c r="E63" s="30" t="s">
        <v>111</v>
      </c>
      <c r="F63" s="110">
        <f t="shared" si="22"/>
        <v>0</v>
      </c>
      <c r="G63" s="31">
        <f>G14+G25+G36+G47+G58</f>
        <v>0</v>
      </c>
      <c r="H63" s="31">
        <f t="shared" ref="H63:W66" si="27">H14+H25+H36+H47+H58</f>
        <v>0</v>
      </c>
      <c r="I63" s="31">
        <f t="shared" si="27"/>
        <v>0</v>
      </c>
      <c r="J63" s="31">
        <f t="shared" si="27"/>
        <v>0</v>
      </c>
      <c r="K63" s="31">
        <f t="shared" si="27"/>
        <v>0</v>
      </c>
      <c r="L63" s="31">
        <f t="shared" si="27"/>
        <v>0</v>
      </c>
      <c r="M63" s="31">
        <f t="shared" si="27"/>
        <v>0</v>
      </c>
      <c r="N63" s="31">
        <f t="shared" si="27"/>
        <v>0</v>
      </c>
      <c r="O63" s="31">
        <f t="shared" si="27"/>
        <v>0</v>
      </c>
      <c r="P63" s="31">
        <f t="shared" si="27"/>
        <v>0</v>
      </c>
      <c r="Q63" s="31">
        <f t="shared" si="27"/>
        <v>0</v>
      </c>
      <c r="R63" s="31">
        <f t="shared" si="27"/>
        <v>0</v>
      </c>
      <c r="S63" s="31">
        <f t="shared" si="27"/>
        <v>0</v>
      </c>
      <c r="T63" s="31">
        <f t="shared" si="27"/>
        <v>0</v>
      </c>
      <c r="U63" s="31">
        <f t="shared" si="27"/>
        <v>0</v>
      </c>
      <c r="V63" s="31">
        <f t="shared" si="27"/>
        <v>0</v>
      </c>
      <c r="W63" s="31">
        <f t="shared" si="27"/>
        <v>0</v>
      </c>
    </row>
    <row r="64" spans="1:23" s="24" customFormat="1">
      <c r="A64" s="339"/>
      <c r="B64" s="340"/>
      <c r="C64" s="340"/>
      <c r="D64" s="341"/>
      <c r="E64" s="30" t="s">
        <v>112</v>
      </c>
      <c r="F64" s="234">
        <f t="shared" si="22"/>
        <v>0.54</v>
      </c>
      <c r="G64" s="31">
        <f>G15+G26+G37+G48+G59</f>
        <v>0</v>
      </c>
      <c r="H64" s="238">
        <f t="shared" ref="H64:V64" si="28">H15+H26+H37+H48+H59</f>
        <v>0.18000000000000002</v>
      </c>
      <c r="I64" s="238">
        <f t="shared" si="28"/>
        <v>0.18000000000000002</v>
      </c>
      <c r="J64" s="238">
        <f t="shared" si="28"/>
        <v>0.18000000000000002</v>
      </c>
      <c r="K64" s="31">
        <f t="shared" si="28"/>
        <v>0</v>
      </c>
      <c r="L64" s="31">
        <f t="shared" si="28"/>
        <v>0</v>
      </c>
      <c r="M64" s="31">
        <f t="shared" si="28"/>
        <v>0</v>
      </c>
      <c r="N64" s="31">
        <f t="shared" si="28"/>
        <v>0</v>
      </c>
      <c r="O64" s="31">
        <f t="shared" si="28"/>
        <v>0</v>
      </c>
      <c r="P64" s="31">
        <f t="shared" si="28"/>
        <v>0</v>
      </c>
      <c r="Q64" s="31">
        <f t="shared" si="28"/>
        <v>0</v>
      </c>
      <c r="R64" s="31">
        <f t="shared" si="28"/>
        <v>0</v>
      </c>
      <c r="S64" s="31">
        <f t="shared" si="28"/>
        <v>0</v>
      </c>
      <c r="T64" s="31">
        <f t="shared" si="28"/>
        <v>0</v>
      </c>
      <c r="U64" s="31">
        <f t="shared" si="28"/>
        <v>0</v>
      </c>
      <c r="V64" s="31">
        <f t="shared" si="28"/>
        <v>0</v>
      </c>
      <c r="W64" s="31">
        <f t="shared" si="27"/>
        <v>0</v>
      </c>
    </row>
    <row r="65" spans="1:23" s="24" customFormat="1">
      <c r="A65" s="339"/>
      <c r="B65" s="340"/>
      <c r="C65" s="340"/>
      <c r="D65" s="341"/>
      <c r="E65" s="30" t="s">
        <v>113</v>
      </c>
      <c r="F65" s="110">
        <f t="shared" si="22"/>
        <v>0</v>
      </c>
      <c r="G65" s="31">
        <f>G16+G27+G38+G49+G60</f>
        <v>0</v>
      </c>
      <c r="H65" s="31">
        <f t="shared" si="27"/>
        <v>0</v>
      </c>
      <c r="I65" s="31">
        <f t="shared" si="27"/>
        <v>0</v>
      </c>
      <c r="J65" s="31">
        <f t="shared" si="27"/>
        <v>0</v>
      </c>
      <c r="K65" s="31">
        <f t="shared" si="27"/>
        <v>0</v>
      </c>
      <c r="L65" s="31">
        <f t="shared" si="27"/>
        <v>0</v>
      </c>
      <c r="M65" s="31">
        <f t="shared" si="27"/>
        <v>0</v>
      </c>
      <c r="N65" s="31">
        <f t="shared" si="27"/>
        <v>0</v>
      </c>
      <c r="O65" s="31">
        <f t="shared" si="27"/>
        <v>0</v>
      </c>
      <c r="P65" s="31">
        <f t="shared" si="27"/>
        <v>0</v>
      </c>
      <c r="Q65" s="31">
        <f t="shared" si="27"/>
        <v>0</v>
      </c>
      <c r="R65" s="31">
        <f t="shared" si="27"/>
        <v>0</v>
      </c>
      <c r="S65" s="31">
        <f t="shared" si="27"/>
        <v>0</v>
      </c>
      <c r="T65" s="31">
        <f t="shared" si="27"/>
        <v>0</v>
      </c>
      <c r="U65" s="31">
        <f t="shared" si="27"/>
        <v>0</v>
      </c>
      <c r="V65" s="31">
        <f t="shared" si="27"/>
        <v>0</v>
      </c>
      <c r="W65" s="31">
        <f t="shared" si="27"/>
        <v>0</v>
      </c>
    </row>
    <row r="66" spans="1:23" s="24" customFormat="1" ht="33" customHeight="1">
      <c r="A66" s="342"/>
      <c r="B66" s="343"/>
      <c r="C66" s="343"/>
      <c r="D66" s="344"/>
      <c r="E66" s="30" t="s">
        <v>114</v>
      </c>
      <c r="F66" s="110">
        <f t="shared" si="22"/>
        <v>0</v>
      </c>
      <c r="G66" s="31">
        <f>G17+G28+G39+G50+G61</f>
        <v>0</v>
      </c>
      <c r="H66" s="31">
        <f t="shared" si="27"/>
        <v>0</v>
      </c>
      <c r="I66" s="31">
        <f t="shared" si="27"/>
        <v>0</v>
      </c>
      <c r="J66" s="31">
        <f t="shared" si="27"/>
        <v>0</v>
      </c>
      <c r="K66" s="31">
        <f t="shared" si="27"/>
        <v>0</v>
      </c>
      <c r="L66" s="31">
        <f t="shared" si="27"/>
        <v>0</v>
      </c>
      <c r="M66" s="31">
        <f t="shared" si="27"/>
        <v>0</v>
      </c>
      <c r="N66" s="31">
        <f t="shared" si="27"/>
        <v>0</v>
      </c>
      <c r="O66" s="31">
        <f t="shared" si="27"/>
        <v>0</v>
      </c>
      <c r="P66" s="31">
        <f t="shared" si="27"/>
        <v>0</v>
      </c>
      <c r="Q66" s="31">
        <f t="shared" si="27"/>
        <v>0</v>
      </c>
      <c r="R66" s="31">
        <f t="shared" si="27"/>
        <v>0</v>
      </c>
      <c r="S66" s="31">
        <f t="shared" si="27"/>
        <v>0</v>
      </c>
      <c r="T66" s="31">
        <f t="shared" si="27"/>
        <v>0</v>
      </c>
      <c r="U66" s="31">
        <f t="shared" si="27"/>
        <v>0</v>
      </c>
      <c r="V66" s="31">
        <f t="shared" si="27"/>
        <v>0</v>
      </c>
      <c r="W66" s="31">
        <f t="shared" si="27"/>
        <v>0</v>
      </c>
    </row>
  </sheetData>
  <mergeCells count="40">
    <mergeCell ref="D19:D23"/>
    <mergeCell ref="B6:W6"/>
    <mergeCell ref="B7:W7"/>
    <mergeCell ref="A13:D17"/>
    <mergeCell ref="B18:W18"/>
    <mergeCell ref="A19:A23"/>
    <mergeCell ref="B19:B23"/>
    <mergeCell ref="C19:C23"/>
    <mergeCell ref="A1:W1"/>
    <mergeCell ref="A2:W2"/>
    <mergeCell ref="A3:A4"/>
    <mergeCell ref="B3:B4"/>
    <mergeCell ref="C3:C4"/>
    <mergeCell ref="D3:D4"/>
    <mergeCell ref="E3:E4"/>
    <mergeCell ref="F3:W3"/>
    <mergeCell ref="B29:W29"/>
    <mergeCell ref="B40:W40"/>
    <mergeCell ref="A41:A45"/>
    <mergeCell ref="B41:B45"/>
    <mergeCell ref="C41:C45"/>
    <mergeCell ref="A30:A34"/>
    <mergeCell ref="D30:D34"/>
    <mergeCell ref="D41:D45"/>
    <mergeCell ref="A62:D66"/>
    <mergeCell ref="D8:D12"/>
    <mergeCell ref="A8:A12"/>
    <mergeCell ref="B8:B12"/>
    <mergeCell ref="C8:C12"/>
    <mergeCell ref="A35:D39"/>
    <mergeCell ref="B51:W51"/>
    <mergeCell ref="B30:B34"/>
    <mergeCell ref="C30:C34"/>
    <mergeCell ref="A24:D28"/>
    <mergeCell ref="A46:D50"/>
    <mergeCell ref="A52:A56"/>
    <mergeCell ref="B52:B56"/>
    <mergeCell ref="C52:C56"/>
    <mergeCell ref="D52:D56"/>
    <mergeCell ref="A57:D61"/>
  </mergeCells>
  <phoneticPr fontId="0" type="noConversion"/>
  <conditionalFormatting sqref="A52:XFD56 A1:B1048576 X1:IV1048576 C52:W65536 C1:W50">
    <cfRule type="cellIs" dxfId="7" priority="1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firstPageNumber="178" fitToHeight="5" orientation="landscape" useFirstPageNumber="1" r:id="rId1"/>
  <headerFooter>
    <oddFooter>&amp;R&amp;"Times New Roman,обычный"&amp;P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W80"/>
  <sheetViews>
    <sheetView view="pageBreakPreview" topLeftCell="A55" zoomScale="70" zoomScaleNormal="100" zoomScaleSheetLayoutView="70" workbookViewId="0">
      <selection activeCell="N41" sqref="N41"/>
    </sheetView>
  </sheetViews>
  <sheetFormatPr defaultRowHeight="15.75"/>
  <cols>
    <col min="1" max="1" width="6.42578125" style="48" bestFit="1" customWidth="1"/>
    <col min="2" max="2" width="31.5703125" style="49" customWidth="1"/>
    <col min="3" max="3" width="15.140625" style="39" customWidth="1"/>
    <col min="4" max="4" width="22" style="50" customWidth="1"/>
    <col min="5" max="5" width="23.5703125" style="39" customWidth="1"/>
    <col min="6" max="6" width="14.7109375" style="39" customWidth="1"/>
    <col min="7" max="23" width="11.5703125" style="39" customWidth="1"/>
    <col min="24" max="16384" width="9.140625" style="39"/>
  </cols>
  <sheetData>
    <row r="1" spans="1:23" ht="28.5" customHeight="1">
      <c r="A1" s="393" t="s">
        <v>148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</row>
    <row r="2" spans="1:23" ht="28.5" customHeight="1">
      <c r="A2" s="394" t="s">
        <v>359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</row>
    <row r="3" spans="1:23" ht="19.5" customHeight="1">
      <c r="A3" s="395" t="s">
        <v>0</v>
      </c>
      <c r="B3" s="396" t="s">
        <v>102</v>
      </c>
      <c r="C3" s="398" t="s">
        <v>103</v>
      </c>
      <c r="D3" s="396" t="s">
        <v>104</v>
      </c>
      <c r="E3" s="396" t="s">
        <v>128</v>
      </c>
      <c r="F3" s="290" t="s">
        <v>106</v>
      </c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39.75" customHeight="1">
      <c r="A4" s="395"/>
      <c r="B4" s="397"/>
      <c r="C4" s="398"/>
      <c r="D4" s="397"/>
      <c r="E4" s="397"/>
      <c r="F4" s="68" t="s">
        <v>159</v>
      </c>
      <c r="G4" s="73">
        <v>2013</v>
      </c>
      <c r="H4" s="73">
        <v>2014</v>
      </c>
      <c r="I4" s="73">
        <v>2015</v>
      </c>
      <c r="J4" s="73">
        <v>2016</v>
      </c>
      <c r="K4" s="73">
        <v>2017</v>
      </c>
      <c r="L4" s="73">
        <v>2018</v>
      </c>
      <c r="M4" s="73">
        <v>2019</v>
      </c>
      <c r="N4" s="73">
        <v>2020</v>
      </c>
      <c r="O4" s="73">
        <v>2021</v>
      </c>
      <c r="P4" s="73">
        <v>2022</v>
      </c>
      <c r="Q4" s="73">
        <v>2023</v>
      </c>
      <c r="R4" s="73">
        <v>2024</v>
      </c>
      <c r="S4" s="73">
        <v>2025</v>
      </c>
      <c r="T4" s="73">
        <v>2026</v>
      </c>
      <c r="U4" s="73">
        <v>2027</v>
      </c>
      <c r="V4" s="73">
        <v>2028</v>
      </c>
      <c r="W4" s="73">
        <v>2029</v>
      </c>
    </row>
    <row r="5" spans="1:23">
      <c r="A5" s="72" t="s">
        <v>107</v>
      </c>
      <c r="B5" s="72" t="s">
        <v>134</v>
      </c>
      <c r="C5" s="72" t="s">
        <v>135</v>
      </c>
      <c r="D5" s="72" t="s">
        <v>136</v>
      </c>
      <c r="E5" s="72" t="s">
        <v>137</v>
      </c>
      <c r="F5" s="68">
        <f>E5+1</f>
        <v>6</v>
      </c>
      <c r="G5" s="72" t="s">
        <v>360</v>
      </c>
      <c r="H5" s="68">
        <v>8</v>
      </c>
      <c r="I5" s="72" t="s">
        <v>361</v>
      </c>
      <c r="J5" s="68">
        <v>10</v>
      </c>
      <c r="K5" s="72" t="s">
        <v>362</v>
      </c>
      <c r="L5" s="68">
        <v>12</v>
      </c>
      <c r="M5" s="72" t="s">
        <v>363</v>
      </c>
      <c r="N5" s="68">
        <v>14</v>
      </c>
      <c r="O5" s="72" t="s">
        <v>364</v>
      </c>
      <c r="P5" s="68">
        <v>16</v>
      </c>
      <c r="Q5" s="72" t="s">
        <v>365</v>
      </c>
      <c r="R5" s="68">
        <v>18</v>
      </c>
      <c r="S5" s="72" t="s">
        <v>366</v>
      </c>
      <c r="T5" s="68">
        <v>20</v>
      </c>
      <c r="U5" s="72" t="s">
        <v>367</v>
      </c>
      <c r="V5" s="68">
        <v>22</v>
      </c>
      <c r="W5" s="72" t="s">
        <v>368</v>
      </c>
    </row>
    <row r="6" spans="1:23" ht="39" customHeight="1">
      <c r="A6" s="72"/>
      <c r="B6" s="399" t="s">
        <v>371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  <c r="P6" s="400"/>
      <c r="Q6" s="400"/>
      <c r="R6" s="400"/>
      <c r="S6" s="400"/>
      <c r="T6" s="400"/>
      <c r="U6" s="400"/>
      <c r="V6" s="400"/>
      <c r="W6" s="400"/>
    </row>
    <row r="7" spans="1:23">
      <c r="A7" s="72"/>
      <c r="B7" s="399" t="s">
        <v>108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</row>
    <row r="8" spans="1:23" s="40" customFormat="1" ht="28.5" customHeight="1">
      <c r="A8" s="401" t="s">
        <v>109</v>
      </c>
      <c r="B8" s="404" t="s">
        <v>369</v>
      </c>
      <c r="C8" s="401" t="s">
        <v>345</v>
      </c>
      <c r="D8" s="401" t="s">
        <v>210</v>
      </c>
      <c r="E8" s="25" t="s">
        <v>110</v>
      </c>
      <c r="F8" s="244">
        <f t="shared" ref="F8:F17" si="0">SUM(G8:W8)</f>
        <v>2.9</v>
      </c>
      <c r="G8" s="46">
        <f>SUM(G9:G12)</f>
        <v>0</v>
      </c>
      <c r="H8" s="244">
        <f t="shared" ref="H8:W8" si="1">SUM(H9:H12)</f>
        <v>0.96666666666666667</v>
      </c>
      <c r="I8" s="244">
        <f t="shared" si="1"/>
        <v>0.96666666666666667</v>
      </c>
      <c r="J8" s="244">
        <f t="shared" si="1"/>
        <v>0.96666666666666667</v>
      </c>
      <c r="K8" s="46">
        <f t="shared" si="1"/>
        <v>0</v>
      </c>
      <c r="L8" s="46">
        <f t="shared" si="1"/>
        <v>0</v>
      </c>
      <c r="M8" s="46">
        <f t="shared" si="1"/>
        <v>0</v>
      </c>
      <c r="N8" s="46">
        <f t="shared" si="1"/>
        <v>0</v>
      </c>
      <c r="O8" s="46">
        <f t="shared" si="1"/>
        <v>0</v>
      </c>
      <c r="P8" s="46">
        <f t="shared" si="1"/>
        <v>0</v>
      </c>
      <c r="Q8" s="46">
        <f t="shared" si="1"/>
        <v>0</v>
      </c>
      <c r="R8" s="46">
        <f t="shared" si="1"/>
        <v>0</v>
      </c>
      <c r="S8" s="46">
        <f t="shared" si="1"/>
        <v>0</v>
      </c>
      <c r="T8" s="46">
        <f t="shared" si="1"/>
        <v>0</v>
      </c>
      <c r="U8" s="46">
        <f t="shared" si="1"/>
        <v>0</v>
      </c>
      <c r="V8" s="46">
        <f t="shared" si="1"/>
        <v>0</v>
      </c>
      <c r="W8" s="46">
        <f t="shared" si="1"/>
        <v>0</v>
      </c>
    </row>
    <row r="9" spans="1:23" s="42" customFormat="1" ht="37.5" customHeight="1">
      <c r="A9" s="402"/>
      <c r="B9" s="405"/>
      <c r="C9" s="402"/>
      <c r="D9" s="402"/>
      <c r="E9" s="15" t="s">
        <v>111</v>
      </c>
      <c r="F9" s="28">
        <f t="shared" si="0"/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</row>
    <row r="10" spans="1:23" s="42" customFormat="1" ht="24" customHeight="1">
      <c r="A10" s="402"/>
      <c r="B10" s="405"/>
      <c r="C10" s="402"/>
      <c r="D10" s="402"/>
      <c r="E10" s="15" t="s">
        <v>112</v>
      </c>
      <c r="F10" s="239">
        <f t="shared" si="0"/>
        <v>2.9</v>
      </c>
      <c r="G10" s="15">
        <v>0</v>
      </c>
      <c r="H10" s="243">
        <f>2.9/3</f>
        <v>0.96666666666666667</v>
      </c>
      <c r="I10" s="243">
        <f>2.9/3</f>
        <v>0.96666666666666667</v>
      </c>
      <c r="J10" s="243">
        <f>2.9/3</f>
        <v>0.96666666666666667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</row>
    <row r="11" spans="1:23" s="42" customFormat="1">
      <c r="A11" s="402"/>
      <c r="B11" s="405"/>
      <c r="C11" s="402"/>
      <c r="D11" s="402"/>
      <c r="E11" s="15" t="s">
        <v>113</v>
      </c>
      <c r="F11" s="28">
        <f t="shared" si="0"/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</row>
    <row r="12" spans="1:23" s="42" customFormat="1" ht="31.5">
      <c r="A12" s="403"/>
      <c r="B12" s="406"/>
      <c r="C12" s="403"/>
      <c r="D12" s="403"/>
      <c r="E12" s="15" t="s">
        <v>114</v>
      </c>
      <c r="F12" s="28">
        <f t="shared" si="0"/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</row>
    <row r="13" spans="1:23" s="43" customFormat="1">
      <c r="A13" s="407" t="s">
        <v>129</v>
      </c>
      <c r="B13" s="408"/>
      <c r="C13" s="408"/>
      <c r="D13" s="409"/>
      <c r="E13" s="74" t="s">
        <v>110</v>
      </c>
      <c r="F13" s="244">
        <f t="shared" si="0"/>
        <v>2.9</v>
      </c>
      <c r="G13" s="46">
        <f>SUM(G14:G17)</f>
        <v>0</v>
      </c>
      <c r="H13" s="244">
        <f t="shared" ref="H13:W13" si="2">SUM(H14:H17)</f>
        <v>0.96666666666666667</v>
      </c>
      <c r="I13" s="244">
        <f t="shared" si="2"/>
        <v>0.96666666666666667</v>
      </c>
      <c r="J13" s="244">
        <f t="shared" si="2"/>
        <v>0.96666666666666667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 t="shared" si="2"/>
        <v>0</v>
      </c>
      <c r="P13" s="46">
        <f t="shared" si="2"/>
        <v>0</v>
      </c>
      <c r="Q13" s="46">
        <f t="shared" si="2"/>
        <v>0</v>
      </c>
      <c r="R13" s="46">
        <f t="shared" si="2"/>
        <v>0</v>
      </c>
      <c r="S13" s="46">
        <f t="shared" si="2"/>
        <v>0</v>
      </c>
      <c r="T13" s="46">
        <f t="shared" si="2"/>
        <v>0</v>
      </c>
      <c r="U13" s="46">
        <f t="shared" si="2"/>
        <v>0</v>
      </c>
      <c r="V13" s="46">
        <f t="shared" si="2"/>
        <v>0</v>
      </c>
      <c r="W13" s="46">
        <f t="shared" si="2"/>
        <v>0</v>
      </c>
    </row>
    <row r="14" spans="1:23" s="44" customFormat="1" ht="31.5">
      <c r="A14" s="410"/>
      <c r="B14" s="411"/>
      <c r="C14" s="411"/>
      <c r="D14" s="412"/>
      <c r="E14" s="51" t="s">
        <v>111</v>
      </c>
      <c r="F14" s="30">
        <f t="shared" si="0"/>
        <v>0</v>
      </c>
      <c r="G14" s="51">
        <f>G9</f>
        <v>0</v>
      </c>
      <c r="H14" s="51">
        <f t="shared" ref="H14:W17" si="3">H9</f>
        <v>0</v>
      </c>
      <c r="I14" s="51">
        <f t="shared" si="3"/>
        <v>0</v>
      </c>
      <c r="J14" s="51">
        <f t="shared" si="3"/>
        <v>0</v>
      </c>
      <c r="K14" s="51">
        <f t="shared" si="3"/>
        <v>0</v>
      </c>
      <c r="L14" s="51">
        <f t="shared" si="3"/>
        <v>0</v>
      </c>
      <c r="M14" s="51">
        <f t="shared" si="3"/>
        <v>0</v>
      </c>
      <c r="N14" s="51">
        <f t="shared" si="3"/>
        <v>0</v>
      </c>
      <c r="O14" s="51">
        <f t="shared" si="3"/>
        <v>0</v>
      </c>
      <c r="P14" s="51">
        <f t="shared" si="3"/>
        <v>0</v>
      </c>
      <c r="Q14" s="51">
        <f t="shared" si="3"/>
        <v>0</v>
      </c>
      <c r="R14" s="51">
        <f t="shared" si="3"/>
        <v>0</v>
      </c>
      <c r="S14" s="51">
        <f t="shared" si="3"/>
        <v>0</v>
      </c>
      <c r="T14" s="51">
        <f t="shared" si="3"/>
        <v>0</v>
      </c>
      <c r="U14" s="51">
        <f t="shared" si="3"/>
        <v>0</v>
      </c>
      <c r="V14" s="51">
        <f t="shared" si="3"/>
        <v>0</v>
      </c>
      <c r="W14" s="51">
        <f t="shared" si="3"/>
        <v>0</v>
      </c>
    </row>
    <row r="15" spans="1:23" s="44" customFormat="1">
      <c r="A15" s="410"/>
      <c r="B15" s="411"/>
      <c r="C15" s="411"/>
      <c r="D15" s="412"/>
      <c r="E15" s="51" t="s">
        <v>112</v>
      </c>
      <c r="F15" s="238">
        <f t="shared" si="0"/>
        <v>2.9</v>
      </c>
      <c r="G15" s="51">
        <f>G10</f>
        <v>0</v>
      </c>
      <c r="H15" s="245">
        <f t="shared" ref="H15:V15" si="4">H10</f>
        <v>0.96666666666666667</v>
      </c>
      <c r="I15" s="245">
        <f t="shared" si="4"/>
        <v>0.96666666666666667</v>
      </c>
      <c r="J15" s="245">
        <f t="shared" si="4"/>
        <v>0.96666666666666667</v>
      </c>
      <c r="K15" s="51">
        <f t="shared" si="4"/>
        <v>0</v>
      </c>
      <c r="L15" s="51">
        <f t="shared" si="4"/>
        <v>0</v>
      </c>
      <c r="M15" s="51">
        <f t="shared" si="4"/>
        <v>0</v>
      </c>
      <c r="N15" s="51">
        <f t="shared" si="4"/>
        <v>0</v>
      </c>
      <c r="O15" s="51">
        <f t="shared" si="4"/>
        <v>0</v>
      </c>
      <c r="P15" s="51">
        <f t="shared" si="4"/>
        <v>0</v>
      </c>
      <c r="Q15" s="51">
        <f t="shared" si="4"/>
        <v>0</v>
      </c>
      <c r="R15" s="51">
        <f t="shared" si="4"/>
        <v>0</v>
      </c>
      <c r="S15" s="51">
        <f t="shared" si="4"/>
        <v>0</v>
      </c>
      <c r="T15" s="51">
        <f t="shared" si="4"/>
        <v>0</v>
      </c>
      <c r="U15" s="51">
        <f t="shared" si="4"/>
        <v>0</v>
      </c>
      <c r="V15" s="51">
        <f t="shared" si="4"/>
        <v>0</v>
      </c>
      <c r="W15" s="51">
        <f t="shared" si="3"/>
        <v>0</v>
      </c>
    </row>
    <row r="16" spans="1:23" s="44" customFormat="1">
      <c r="A16" s="410"/>
      <c r="B16" s="411"/>
      <c r="C16" s="411"/>
      <c r="D16" s="412"/>
      <c r="E16" s="51" t="s">
        <v>113</v>
      </c>
      <c r="F16" s="30">
        <f t="shared" si="0"/>
        <v>0</v>
      </c>
      <c r="G16" s="51">
        <f>G11</f>
        <v>0</v>
      </c>
      <c r="H16" s="51">
        <f t="shared" si="3"/>
        <v>0</v>
      </c>
      <c r="I16" s="51">
        <f t="shared" si="3"/>
        <v>0</v>
      </c>
      <c r="J16" s="51">
        <f t="shared" si="3"/>
        <v>0</v>
      </c>
      <c r="K16" s="51">
        <f t="shared" si="3"/>
        <v>0</v>
      </c>
      <c r="L16" s="51">
        <f t="shared" si="3"/>
        <v>0</v>
      </c>
      <c r="M16" s="51">
        <f t="shared" si="3"/>
        <v>0</v>
      </c>
      <c r="N16" s="51">
        <f t="shared" si="3"/>
        <v>0</v>
      </c>
      <c r="O16" s="51">
        <f t="shared" si="3"/>
        <v>0</v>
      </c>
      <c r="P16" s="51">
        <f t="shared" si="3"/>
        <v>0</v>
      </c>
      <c r="Q16" s="51">
        <f t="shared" si="3"/>
        <v>0</v>
      </c>
      <c r="R16" s="51">
        <f t="shared" si="3"/>
        <v>0</v>
      </c>
      <c r="S16" s="51">
        <f t="shared" si="3"/>
        <v>0</v>
      </c>
      <c r="T16" s="51">
        <f t="shared" si="3"/>
        <v>0</v>
      </c>
      <c r="U16" s="51">
        <f t="shared" si="3"/>
        <v>0</v>
      </c>
      <c r="V16" s="51">
        <f t="shared" si="3"/>
        <v>0</v>
      </c>
      <c r="W16" s="51">
        <f t="shared" si="3"/>
        <v>0</v>
      </c>
    </row>
    <row r="17" spans="1:23" s="44" customFormat="1" ht="31.5">
      <c r="A17" s="413"/>
      <c r="B17" s="414"/>
      <c r="C17" s="414"/>
      <c r="D17" s="415"/>
      <c r="E17" s="51" t="s">
        <v>114</v>
      </c>
      <c r="F17" s="30">
        <f t="shared" si="0"/>
        <v>0</v>
      </c>
      <c r="G17" s="51">
        <f>G12</f>
        <v>0</v>
      </c>
      <c r="H17" s="51">
        <f t="shared" si="3"/>
        <v>0</v>
      </c>
      <c r="I17" s="51">
        <f t="shared" si="3"/>
        <v>0</v>
      </c>
      <c r="J17" s="51">
        <f t="shared" si="3"/>
        <v>0</v>
      </c>
      <c r="K17" s="51">
        <f t="shared" si="3"/>
        <v>0</v>
      </c>
      <c r="L17" s="51">
        <f t="shared" si="3"/>
        <v>0</v>
      </c>
      <c r="M17" s="51">
        <f t="shared" si="3"/>
        <v>0</v>
      </c>
      <c r="N17" s="51">
        <f t="shared" si="3"/>
        <v>0</v>
      </c>
      <c r="O17" s="51">
        <f t="shared" si="3"/>
        <v>0</v>
      </c>
      <c r="P17" s="51">
        <f t="shared" si="3"/>
        <v>0</v>
      </c>
      <c r="Q17" s="51">
        <f t="shared" si="3"/>
        <v>0</v>
      </c>
      <c r="R17" s="51">
        <f t="shared" si="3"/>
        <v>0</v>
      </c>
      <c r="S17" s="51">
        <f t="shared" si="3"/>
        <v>0</v>
      </c>
      <c r="T17" s="51">
        <f t="shared" si="3"/>
        <v>0</v>
      </c>
      <c r="U17" s="51">
        <f t="shared" si="3"/>
        <v>0</v>
      </c>
      <c r="V17" s="51">
        <f t="shared" si="3"/>
        <v>0</v>
      </c>
      <c r="W17" s="51">
        <f t="shared" si="3"/>
        <v>0</v>
      </c>
    </row>
    <row r="18" spans="1:23" s="61" customFormat="1">
      <c r="A18" s="67"/>
      <c r="B18" s="416" t="s">
        <v>117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</row>
    <row r="19" spans="1:23" s="40" customFormat="1" ht="23.25" customHeight="1">
      <c r="A19" s="418" t="s">
        <v>118</v>
      </c>
      <c r="B19" s="421"/>
      <c r="C19" s="424"/>
      <c r="D19" s="300"/>
      <c r="E19" s="46" t="s">
        <v>110</v>
      </c>
      <c r="F19" s="46">
        <f t="shared" ref="F19:F28" si="5">SUM(G19:W19)</f>
        <v>0</v>
      </c>
      <c r="G19" s="46">
        <f>SUM(G20:G23)</f>
        <v>0</v>
      </c>
      <c r="H19" s="46">
        <f t="shared" ref="H19:W19" si="6">SUM(H20:H23)</f>
        <v>0</v>
      </c>
      <c r="I19" s="46">
        <f t="shared" si="6"/>
        <v>0</v>
      </c>
      <c r="J19" s="46">
        <f t="shared" si="6"/>
        <v>0</v>
      </c>
      <c r="K19" s="46">
        <f t="shared" si="6"/>
        <v>0</v>
      </c>
      <c r="L19" s="46">
        <f t="shared" si="6"/>
        <v>0</v>
      </c>
      <c r="M19" s="46">
        <f t="shared" si="6"/>
        <v>0</v>
      </c>
      <c r="N19" s="46">
        <f t="shared" si="6"/>
        <v>0</v>
      </c>
      <c r="O19" s="46">
        <f t="shared" si="6"/>
        <v>0</v>
      </c>
      <c r="P19" s="46">
        <f t="shared" si="6"/>
        <v>0</v>
      </c>
      <c r="Q19" s="46">
        <f t="shared" si="6"/>
        <v>0</v>
      </c>
      <c r="R19" s="46">
        <f t="shared" si="6"/>
        <v>0</v>
      </c>
      <c r="S19" s="46">
        <f t="shared" si="6"/>
        <v>0</v>
      </c>
      <c r="T19" s="46">
        <f t="shared" si="6"/>
        <v>0</v>
      </c>
      <c r="U19" s="46">
        <f t="shared" si="6"/>
        <v>0</v>
      </c>
      <c r="V19" s="46">
        <f t="shared" si="6"/>
        <v>0</v>
      </c>
      <c r="W19" s="46">
        <f t="shared" si="6"/>
        <v>0</v>
      </c>
    </row>
    <row r="20" spans="1:23" s="45" customFormat="1" ht="23.25" customHeight="1">
      <c r="A20" s="419"/>
      <c r="B20" s="422"/>
      <c r="C20" s="425"/>
      <c r="D20" s="301"/>
      <c r="E20" s="70" t="s">
        <v>111</v>
      </c>
      <c r="F20" s="28">
        <f t="shared" si="5"/>
        <v>0</v>
      </c>
      <c r="G20" s="41">
        <v>0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</row>
    <row r="21" spans="1:23" s="42" customFormat="1" ht="18.75" customHeight="1">
      <c r="A21" s="419"/>
      <c r="B21" s="422"/>
      <c r="C21" s="425"/>
      <c r="D21" s="301"/>
      <c r="E21" s="70" t="s">
        <v>112</v>
      </c>
      <c r="F21" s="28">
        <f t="shared" si="5"/>
        <v>0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</row>
    <row r="22" spans="1:23" s="42" customFormat="1" ht="18" customHeight="1">
      <c r="A22" s="419"/>
      <c r="B22" s="422"/>
      <c r="C22" s="425"/>
      <c r="D22" s="301"/>
      <c r="E22" s="15" t="s">
        <v>113</v>
      </c>
      <c r="F22" s="28">
        <f t="shared" si="5"/>
        <v>0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</row>
    <row r="23" spans="1:23" s="42" customFormat="1" ht="32.25" customHeight="1">
      <c r="A23" s="420"/>
      <c r="B23" s="423"/>
      <c r="C23" s="426"/>
      <c r="D23" s="324"/>
      <c r="E23" s="70" t="s">
        <v>114</v>
      </c>
      <c r="F23" s="28">
        <f t="shared" si="5"/>
        <v>0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</row>
    <row r="24" spans="1:23" s="43" customFormat="1">
      <c r="A24" s="407" t="s">
        <v>130</v>
      </c>
      <c r="B24" s="408"/>
      <c r="C24" s="408"/>
      <c r="D24" s="409"/>
      <c r="E24" s="74" t="s">
        <v>110</v>
      </c>
      <c r="F24" s="46">
        <f t="shared" si="5"/>
        <v>0</v>
      </c>
      <c r="G24" s="46">
        <f>SUM(G25:G28)</f>
        <v>0</v>
      </c>
      <c r="H24" s="46">
        <f t="shared" ref="H24:W24" si="7">SUM(H25:H28)</f>
        <v>0</v>
      </c>
      <c r="I24" s="46">
        <f t="shared" si="7"/>
        <v>0</v>
      </c>
      <c r="J24" s="46">
        <f t="shared" si="7"/>
        <v>0</v>
      </c>
      <c r="K24" s="46">
        <f t="shared" si="7"/>
        <v>0</v>
      </c>
      <c r="L24" s="46">
        <f t="shared" si="7"/>
        <v>0</v>
      </c>
      <c r="M24" s="46">
        <f t="shared" si="7"/>
        <v>0</v>
      </c>
      <c r="N24" s="46">
        <f t="shared" si="7"/>
        <v>0</v>
      </c>
      <c r="O24" s="46">
        <f t="shared" si="7"/>
        <v>0</v>
      </c>
      <c r="P24" s="46">
        <f t="shared" si="7"/>
        <v>0</v>
      </c>
      <c r="Q24" s="46">
        <f t="shared" si="7"/>
        <v>0</v>
      </c>
      <c r="R24" s="46">
        <f t="shared" si="7"/>
        <v>0</v>
      </c>
      <c r="S24" s="46">
        <f t="shared" si="7"/>
        <v>0</v>
      </c>
      <c r="T24" s="46">
        <f t="shared" si="7"/>
        <v>0</v>
      </c>
      <c r="U24" s="46">
        <f t="shared" si="7"/>
        <v>0</v>
      </c>
      <c r="V24" s="46">
        <f t="shared" si="7"/>
        <v>0</v>
      </c>
      <c r="W24" s="46">
        <f t="shared" si="7"/>
        <v>0</v>
      </c>
    </row>
    <row r="25" spans="1:23" s="44" customFormat="1" ht="31.5">
      <c r="A25" s="410"/>
      <c r="B25" s="411"/>
      <c r="C25" s="411"/>
      <c r="D25" s="412"/>
      <c r="E25" s="51" t="s">
        <v>111</v>
      </c>
      <c r="F25" s="30">
        <f t="shared" si="5"/>
        <v>0</v>
      </c>
      <c r="G25" s="51">
        <f>G20</f>
        <v>0</v>
      </c>
      <c r="H25" s="51">
        <f t="shared" ref="H25:W25" si="8">H20</f>
        <v>0</v>
      </c>
      <c r="I25" s="51">
        <f t="shared" si="8"/>
        <v>0</v>
      </c>
      <c r="J25" s="51">
        <f t="shared" si="8"/>
        <v>0</v>
      </c>
      <c r="K25" s="51">
        <f t="shared" si="8"/>
        <v>0</v>
      </c>
      <c r="L25" s="51">
        <f t="shared" si="8"/>
        <v>0</v>
      </c>
      <c r="M25" s="51">
        <f t="shared" si="8"/>
        <v>0</v>
      </c>
      <c r="N25" s="51">
        <f t="shared" si="8"/>
        <v>0</v>
      </c>
      <c r="O25" s="51">
        <f t="shared" si="8"/>
        <v>0</v>
      </c>
      <c r="P25" s="51">
        <f t="shared" si="8"/>
        <v>0</v>
      </c>
      <c r="Q25" s="51">
        <f t="shared" si="8"/>
        <v>0</v>
      </c>
      <c r="R25" s="51">
        <f t="shared" si="8"/>
        <v>0</v>
      </c>
      <c r="S25" s="51">
        <f t="shared" si="8"/>
        <v>0</v>
      </c>
      <c r="T25" s="51">
        <f t="shared" si="8"/>
        <v>0</v>
      </c>
      <c r="U25" s="51">
        <f t="shared" si="8"/>
        <v>0</v>
      </c>
      <c r="V25" s="51">
        <f t="shared" si="8"/>
        <v>0</v>
      </c>
      <c r="W25" s="51">
        <f t="shared" si="8"/>
        <v>0</v>
      </c>
    </row>
    <row r="26" spans="1:23" s="44" customFormat="1">
      <c r="A26" s="410"/>
      <c r="B26" s="411"/>
      <c r="C26" s="411"/>
      <c r="D26" s="412"/>
      <c r="E26" s="51" t="s">
        <v>112</v>
      </c>
      <c r="F26" s="30">
        <f t="shared" si="5"/>
        <v>0</v>
      </c>
      <c r="G26" s="51">
        <f>G21</f>
        <v>0</v>
      </c>
      <c r="H26" s="51">
        <f t="shared" ref="H26:W26" si="9">H21</f>
        <v>0</v>
      </c>
      <c r="I26" s="51">
        <f t="shared" si="9"/>
        <v>0</v>
      </c>
      <c r="J26" s="51">
        <f t="shared" si="9"/>
        <v>0</v>
      </c>
      <c r="K26" s="51">
        <f t="shared" si="9"/>
        <v>0</v>
      </c>
      <c r="L26" s="51">
        <f t="shared" si="9"/>
        <v>0</v>
      </c>
      <c r="M26" s="51">
        <f t="shared" si="9"/>
        <v>0</v>
      </c>
      <c r="N26" s="51">
        <f t="shared" si="9"/>
        <v>0</v>
      </c>
      <c r="O26" s="51">
        <f t="shared" si="9"/>
        <v>0</v>
      </c>
      <c r="P26" s="51">
        <f t="shared" si="9"/>
        <v>0</v>
      </c>
      <c r="Q26" s="51">
        <f t="shared" si="9"/>
        <v>0</v>
      </c>
      <c r="R26" s="51">
        <f t="shared" si="9"/>
        <v>0</v>
      </c>
      <c r="S26" s="51">
        <f t="shared" si="9"/>
        <v>0</v>
      </c>
      <c r="T26" s="51">
        <f t="shared" si="9"/>
        <v>0</v>
      </c>
      <c r="U26" s="51">
        <f t="shared" si="9"/>
        <v>0</v>
      </c>
      <c r="V26" s="51">
        <f t="shared" si="9"/>
        <v>0</v>
      </c>
      <c r="W26" s="51">
        <f t="shared" si="9"/>
        <v>0</v>
      </c>
    </row>
    <row r="27" spans="1:23" s="44" customFormat="1">
      <c r="A27" s="410"/>
      <c r="B27" s="411"/>
      <c r="C27" s="411"/>
      <c r="D27" s="412"/>
      <c r="E27" s="51" t="s">
        <v>113</v>
      </c>
      <c r="F27" s="30">
        <f t="shared" si="5"/>
        <v>0</v>
      </c>
      <c r="G27" s="51">
        <f>G22</f>
        <v>0</v>
      </c>
      <c r="H27" s="51">
        <f t="shared" ref="H27:W27" si="10">H22</f>
        <v>0</v>
      </c>
      <c r="I27" s="51">
        <f t="shared" si="10"/>
        <v>0</v>
      </c>
      <c r="J27" s="51">
        <f t="shared" si="10"/>
        <v>0</v>
      </c>
      <c r="K27" s="51">
        <f t="shared" si="10"/>
        <v>0</v>
      </c>
      <c r="L27" s="51">
        <f t="shared" si="10"/>
        <v>0</v>
      </c>
      <c r="M27" s="51">
        <f t="shared" si="10"/>
        <v>0</v>
      </c>
      <c r="N27" s="51">
        <f t="shared" si="10"/>
        <v>0</v>
      </c>
      <c r="O27" s="51">
        <f t="shared" si="10"/>
        <v>0</v>
      </c>
      <c r="P27" s="51">
        <f t="shared" si="10"/>
        <v>0</v>
      </c>
      <c r="Q27" s="51">
        <f t="shared" si="10"/>
        <v>0</v>
      </c>
      <c r="R27" s="51">
        <f t="shared" si="10"/>
        <v>0</v>
      </c>
      <c r="S27" s="51">
        <f t="shared" si="10"/>
        <v>0</v>
      </c>
      <c r="T27" s="51">
        <f t="shared" si="10"/>
        <v>0</v>
      </c>
      <c r="U27" s="51">
        <f t="shared" si="10"/>
        <v>0</v>
      </c>
      <c r="V27" s="51">
        <f t="shared" si="10"/>
        <v>0</v>
      </c>
      <c r="W27" s="51">
        <f t="shared" si="10"/>
        <v>0</v>
      </c>
    </row>
    <row r="28" spans="1:23" s="44" customFormat="1" ht="31.5">
      <c r="A28" s="413"/>
      <c r="B28" s="414"/>
      <c r="C28" s="414"/>
      <c r="D28" s="415"/>
      <c r="E28" s="51" t="s">
        <v>114</v>
      </c>
      <c r="F28" s="30">
        <f t="shared" si="5"/>
        <v>0</v>
      </c>
      <c r="G28" s="51">
        <f>G23</f>
        <v>0</v>
      </c>
      <c r="H28" s="51">
        <f t="shared" ref="H28:W28" si="11">H23</f>
        <v>0</v>
      </c>
      <c r="I28" s="51">
        <f t="shared" si="11"/>
        <v>0</v>
      </c>
      <c r="J28" s="51">
        <f t="shared" si="11"/>
        <v>0</v>
      </c>
      <c r="K28" s="51">
        <f t="shared" si="11"/>
        <v>0</v>
      </c>
      <c r="L28" s="51">
        <f t="shared" si="11"/>
        <v>0</v>
      </c>
      <c r="M28" s="51">
        <f t="shared" si="11"/>
        <v>0</v>
      </c>
      <c r="N28" s="51">
        <f t="shared" si="11"/>
        <v>0</v>
      </c>
      <c r="O28" s="51">
        <f t="shared" si="11"/>
        <v>0</v>
      </c>
      <c r="P28" s="51">
        <f t="shared" si="11"/>
        <v>0</v>
      </c>
      <c r="Q28" s="51">
        <f t="shared" si="11"/>
        <v>0</v>
      </c>
      <c r="R28" s="51">
        <f t="shared" si="11"/>
        <v>0</v>
      </c>
      <c r="S28" s="51">
        <f t="shared" si="11"/>
        <v>0</v>
      </c>
      <c r="T28" s="51">
        <f t="shared" si="11"/>
        <v>0</v>
      </c>
      <c r="U28" s="51">
        <f t="shared" si="11"/>
        <v>0</v>
      </c>
      <c r="V28" s="51">
        <f t="shared" si="11"/>
        <v>0</v>
      </c>
      <c r="W28" s="51">
        <f t="shared" si="11"/>
        <v>0</v>
      </c>
    </row>
    <row r="29" spans="1:23" ht="30" customHeight="1">
      <c r="A29" s="72"/>
      <c r="B29" s="399" t="s">
        <v>119</v>
      </c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</row>
    <row r="30" spans="1:23" s="43" customFormat="1" ht="18.75" customHeight="1">
      <c r="A30" s="427" t="s">
        <v>120</v>
      </c>
      <c r="B30" s="430" t="s">
        <v>138</v>
      </c>
      <c r="C30" s="433" t="s">
        <v>332</v>
      </c>
      <c r="D30" s="331" t="s">
        <v>235</v>
      </c>
      <c r="E30" s="52" t="s">
        <v>110</v>
      </c>
      <c r="F30" s="46">
        <f t="shared" ref="F30:F64" si="12">SUM(G30:W30)</f>
        <v>0</v>
      </c>
      <c r="G30" s="46">
        <f>SUM(G31:G34)</f>
        <v>0</v>
      </c>
      <c r="H30" s="46">
        <f t="shared" ref="H30:W30" si="13">SUM(H31:H34)</f>
        <v>0</v>
      </c>
      <c r="I30" s="46">
        <f t="shared" si="13"/>
        <v>0</v>
      </c>
      <c r="J30" s="46">
        <f t="shared" si="13"/>
        <v>0</v>
      </c>
      <c r="K30" s="46">
        <f t="shared" si="13"/>
        <v>0</v>
      </c>
      <c r="L30" s="46">
        <f t="shared" si="13"/>
        <v>0</v>
      </c>
      <c r="M30" s="46">
        <f t="shared" si="13"/>
        <v>0</v>
      </c>
      <c r="N30" s="46">
        <f t="shared" si="13"/>
        <v>0</v>
      </c>
      <c r="O30" s="46">
        <f t="shared" si="13"/>
        <v>0</v>
      </c>
      <c r="P30" s="46">
        <f t="shared" si="13"/>
        <v>0</v>
      </c>
      <c r="Q30" s="46">
        <f t="shared" si="13"/>
        <v>0</v>
      </c>
      <c r="R30" s="46">
        <f t="shared" si="13"/>
        <v>0</v>
      </c>
      <c r="S30" s="46">
        <f t="shared" si="13"/>
        <v>0</v>
      </c>
      <c r="T30" s="46">
        <f t="shared" si="13"/>
        <v>0</v>
      </c>
      <c r="U30" s="46">
        <f t="shared" si="13"/>
        <v>0</v>
      </c>
      <c r="V30" s="46">
        <f t="shared" si="13"/>
        <v>0</v>
      </c>
      <c r="W30" s="46">
        <f t="shared" si="13"/>
        <v>0</v>
      </c>
    </row>
    <row r="31" spans="1:23" s="45" customFormat="1" ht="25.5" customHeight="1">
      <c r="A31" s="428"/>
      <c r="B31" s="431"/>
      <c r="C31" s="434"/>
      <c r="D31" s="436"/>
      <c r="E31" s="70" t="s">
        <v>111</v>
      </c>
      <c r="F31" s="29">
        <f t="shared" si="12"/>
        <v>0</v>
      </c>
      <c r="G31" s="189">
        <f>G36</f>
        <v>0</v>
      </c>
      <c r="H31" s="189">
        <f t="shared" ref="H31:W34" si="14">H36</f>
        <v>0</v>
      </c>
      <c r="I31" s="189">
        <f t="shared" si="14"/>
        <v>0</v>
      </c>
      <c r="J31" s="189">
        <f t="shared" si="14"/>
        <v>0</v>
      </c>
      <c r="K31" s="189">
        <f t="shared" si="14"/>
        <v>0</v>
      </c>
      <c r="L31" s="189">
        <f t="shared" si="14"/>
        <v>0</v>
      </c>
      <c r="M31" s="189">
        <f t="shared" si="14"/>
        <v>0</v>
      </c>
      <c r="N31" s="189">
        <f t="shared" si="14"/>
        <v>0</v>
      </c>
      <c r="O31" s="189">
        <f t="shared" si="14"/>
        <v>0</v>
      </c>
      <c r="P31" s="189">
        <f t="shared" si="14"/>
        <v>0</v>
      </c>
      <c r="Q31" s="189">
        <f t="shared" si="14"/>
        <v>0</v>
      </c>
      <c r="R31" s="189">
        <f t="shared" si="14"/>
        <v>0</v>
      </c>
      <c r="S31" s="189">
        <f t="shared" si="14"/>
        <v>0</v>
      </c>
      <c r="T31" s="189">
        <f t="shared" si="14"/>
        <v>0</v>
      </c>
      <c r="U31" s="189">
        <f t="shared" si="14"/>
        <v>0</v>
      </c>
      <c r="V31" s="189">
        <f t="shared" si="14"/>
        <v>0</v>
      </c>
      <c r="W31" s="189">
        <f t="shared" si="14"/>
        <v>0</v>
      </c>
    </row>
    <row r="32" spans="1:23" s="42" customFormat="1" ht="21.75" customHeight="1">
      <c r="A32" s="428"/>
      <c r="B32" s="431"/>
      <c r="C32" s="434"/>
      <c r="D32" s="436"/>
      <c r="E32" s="70" t="s">
        <v>112</v>
      </c>
      <c r="F32" s="29">
        <f t="shared" si="12"/>
        <v>0</v>
      </c>
      <c r="G32" s="189">
        <f>G37</f>
        <v>0</v>
      </c>
      <c r="H32" s="189">
        <f t="shared" ref="H32:V32" si="15">H37</f>
        <v>0</v>
      </c>
      <c r="I32" s="189">
        <f t="shared" si="15"/>
        <v>0</v>
      </c>
      <c r="J32" s="189">
        <f t="shared" si="15"/>
        <v>0</v>
      </c>
      <c r="K32" s="189">
        <f t="shared" si="15"/>
        <v>0</v>
      </c>
      <c r="L32" s="189">
        <f t="shared" si="15"/>
        <v>0</v>
      </c>
      <c r="M32" s="189">
        <f t="shared" si="15"/>
        <v>0</v>
      </c>
      <c r="N32" s="189">
        <f t="shared" si="15"/>
        <v>0</v>
      </c>
      <c r="O32" s="189">
        <f t="shared" si="15"/>
        <v>0</v>
      </c>
      <c r="P32" s="189">
        <f t="shared" si="15"/>
        <v>0</v>
      </c>
      <c r="Q32" s="189">
        <f t="shared" si="15"/>
        <v>0</v>
      </c>
      <c r="R32" s="189">
        <f t="shared" si="15"/>
        <v>0</v>
      </c>
      <c r="S32" s="189">
        <f t="shared" si="15"/>
        <v>0</v>
      </c>
      <c r="T32" s="189">
        <f t="shared" si="15"/>
        <v>0</v>
      </c>
      <c r="U32" s="189">
        <f t="shared" si="15"/>
        <v>0</v>
      </c>
      <c r="V32" s="189">
        <f t="shared" si="15"/>
        <v>0</v>
      </c>
      <c r="W32" s="189">
        <f t="shared" si="14"/>
        <v>0</v>
      </c>
    </row>
    <row r="33" spans="1:23" s="42" customFormat="1" ht="16.5" customHeight="1">
      <c r="A33" s="428"/>
      <c r="B33" s="431"/>
      <c r="C33" s="434"/>
      <c r="D33" s="436"/>
      <c r="E33" s="15" t="s">
        <v>113</v>
      </c>
      <c r="F33" s="29">
        <f t="shared" si="12"/>
        <v>0</v>
      </c>
      <c r="G33" s="189">
        <f>G38</f>
        <v>0</v>
      </c>
      <c r="H33" s="189">
        <f t="shared" si="14"/>
        <v>0</v>
      </c>
      <c r="I33" s="189">
        <f t="shared" si="14"/>
        <v>0</v>
      </c>
      <c r="J33" s="189">
        <f t="shared" si="14"/>
        <v>0</v>
      </c>
      <c r="K33" s="189">
        <f t="shared" si="14"/>
        <v>0</v>
      </c>
      <c r="L33" s="189">
        <f t="shared" si="14"/>
        <v>0</v>
      </c>
      <c r="M33" s="189">
        <f t="shared" si="14"/>
        <v>0</v>
      </c>
      <c r="N33" s="189">
        <f t="shared" si="14"/>
        <v>0</v>
      </c>
      <c r="O33" s="189">
        <f t="shared" si="14"/>
        <v>0</v>
      </c>
      <c r="P33" s="189">
        <f t="shared" si="14"/>
        <v>0</v>
      </c>
      <c r="Q33" s="189">
        <f t="shared" si="14"/>
        <v>0</v>
      </c>
      <c r="R33" s="189">
        <f t="shared" si="14"/>
        <v>0</v>
      </c>
      <c r="S33" s="189">
        <f t="shared" si="14"/>
        <v>0</v>
      </c>
      <c r="T33" s="189">
        <f t="shared" si="14"/>
        <v>0</v>
      </c>
      <c r="U33" s="189">
        <f t="shared" si="14"/>
        <v>0</v>
      </c>
      <c r="V33" s="189">
        <f t="shared" si="14"/>
        <v>0</v>
      </c>
      <c r="W33" s="189">
        <f t="shared" si="14"/>
        <v>0</v>
      </c>
    </row>
    <row r="34" spans="1:23" s="42" customFormat="1" ht="34.5" customHeight="1">
      <c r="A34" s="429"/>
      <c r="B34" s="432"/>
      <c r="C34" s="435"/>
      <c r="D34" s="332"/>
      <c r="E34" s="70" t="s">
        <v>114</v>
      </c>
      <c r="F34" s="29">
        <f t="shared" si="12"/>
        <v>0</v>
      </c>
      <c r="G34" s="189">
        <f>G39</f>
        <v>0</v>
      </c>
      <c r="H34" s="189">
        <f t="shared" si="14"/>
        <v>0</v>
      </c>
      <c r="I34" s="189">
        <f t="shared" si="14"/>
        <v>0</v>
      </c>
      <c r="J34" s="189">
        <f t="shared" si="14"/>
        <v>0</v>
      </c>
      <c r="K34" s="189">
        <f t="shared" si="14"/>
        <v>0</v>
      </c>
      <c r="L34" s="189">
        <f t="shared" si="14"/>
        <v>0</v>
      </c>
      <c r="M34" s="189">
        <f t="shared" si="14"/>
        <v>0</v>
      </c>
      <c r="N34" s="189">
        <f t="shared" si="14"/>
        <v>0</v>
      </c>
      <c r="O34" s="189">
        <f t="shared" si="14"/>
        <v>0</v>
      </c>
      <c r="P34" s="189">
        <f t="shared" si="14"/>
        <v>0</v>
      </c>
      <c r="Q34" s="189">
        <f t="shared" si="14"/>
        <v>0</v>
      </c>
      <c r="R34" s="189">
        <f t="shared" si="14"/>
        <v>0</v>
      </c>
      <c r="S34" s="189">
        <f t="shared" si="14"/>
        <v>0</v>
      </c>
      <c r="T34" s="189">
        <f t="shared" si="14"/>
        <v>0</v>
      </c>
      <c r="U34" s="189">
        <f t="shared" si="14"/>
        <v>0</v>
      </c>
      <c r="V34" s="189">
        <f t="shared" si="14"/>
        <v>0</v>
      </c>
      <c r="W34" s="189">
        <f t="shared" si="14"/>
        <v>0</v>
      </c>
    </row>
    <row r="35" spans="1:23" s="45" customFormat="1" ht="21" customHeight="1">
      <c r="A35" s="418" t="s">
        <v>121</v>
      </c>
      <c r="B35" s="421"/>
      <c r="C35" s="424"/>
      <c r="D35" s="300"/>
      <c r="E35" s="52" t="s">
        <v>110</v>
      </c>
      <c r="F35" s="26">
        <f t="shared" si="12"/>
        <v>0</v>
      </c>
      <c r="G35" s="26">
        <f>SUM(G36:G39)</f>
        <v>0</v>
      </c>
      <c r="H35" s="26">
        <f t="shared" ref="H35:W35" si="16">SUM(H36:H39)</f>
        <v>0</v>
      </c>
      <c r="I35" s="26">
        <f t="shared" si="16"/>
        <v>0</v>
      </c>
      <c r="J35" s="26">
        <f t="shared" si="16"/>
        <v>0</v>
      </c>
      <c r="K35" s="26">
        <f t="shared" si="16"/>
        <v>0</v>
      </c>
      <c r="L35" s="26">
        <f t="shared" si="16"/>
        <v>0</v>
      </c>
      <c r="M35" s="26">
        <f t="shared" si="16"/>
        <v>0</v>
      </c>
      <c r="N35" s="26">
        <f t="shared" si="16"/>
        <v>0</v>
      </c>
      <c r="O35" s="26">
        <f t="shared" si="16"/>
        <v>0</v>
      </c>
      <c r="P35" s="26">
        <f t="shared" si="16"/>
        <v>0</v>
      </c>
      <c r="Q35" s="26">
        <f t="shared" si="16"/>
        <v>0</v>
      </c>
      <c r="R35" s="26">
        <f t="shared" si="16"/>
        <v>0</v>
      </c>
      <c r="S35" s="26">
        <f t="shared" si="16"/>
        <v>0</v>
      </c>
      <c r="T35" s="26">
        <f t="shared" si="16"/>
        <v>0</v>
      </c>
      <c r="U35" s="26">
        <f t="shared" si="16"/>
        <v>0</v>
      </c>
      <c r="V35" s="26">
        <f t="shared" si="16"/>
        <v>0</v>
      </c>
      <c r="W35" s="26">
        <f t="shared" si="16"/>
        <v>0</v>
      </c>
    </row>
    <row r="36" spans="1:23" s="45" customFormat="1" ht="19.5" customHeight="1">
      <c r="A36" s="419"/>
      <c r="B36" s="422"/>
      <c r="C36" s="425"/>
      <c r="D36" s="301"/>
      <c r="E36" s="70" t="s">
        <v>111</v>
      </c>
      <c r="F36" s="29">
        <f t="shared" si="12"/>
        <v>0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</row>
    <row r="37" spans="1:23" s="42" customFormat="1" ht="21" customHeight="1">
      <c r="A37" s="419"/>
      <c r="B37" s="422"/>
      <c r="C37" s="425"/>
      <c r="D37" s="301"/>
      <c r="E37" s="70" t="s">
        <v>112</v>
      </c>
      <c r="F37" s="29">
        <f t="shared" si="12"/>
        <v>0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3" s="42" customFormat="1" ht="19.5" customHeight="1">
      <c r="A38" s="419"/>
      <c r="B38" s="422"/>
      <c r="C38" s="425"/>
      <c r="D38" s="301"/>
      <c r="E38" s="15" t="s">
        <v>113</v>
      </c>
      <c r="F38" s="29">
        <f t="shared" si="12"/>
        <v>0</v>
      </c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</row>
    <row r="39" spans="1:23" s="42" customFormat="1" ht="31.5" customHeight="1">
      <c r="A39" s="420"/>
      <c r="B39" s="423"/>
      <c r="C39" s="426"/>
      <c r="D39" s="324"/>
      <c r="E39" s="70" t="s">
        <v>114</v>
      </c>
      <c r="F39" s="29">
        <f t="shared" si="12"/>
        <v>0</v>
      </c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</row>
    <row r="40" spans="1:23" s="43" customFormat="1" ht="21.75" customHeight="1">
      <c r="A40" s="427" t="s">
        <v>123</v>
      </c>
      <c r="B40" s="430" t="s">
        <v>139</v>
      </c>
      <c r="C40" s="433" t="s">
        <v>332</v>
      </c>
      <c r="D40" s="331" t="s">
        <v>235</v>
      </c>
      <c r="E40" s="52" t="s">
        <v>110</v>
      </c>
      <c r="F40" s="46">
        <f t="shared" si="12"/>
        <v>0</v>
      </c>
      <c r="G40" s="46">
        <f>SUM(G41:G44)</f>
        <v>0</v>
      </c>
      <c r="H40" s="46">
        <f t="shared" ref="H40:W40" si="17">SUM(H41:H44)</f>
        <v>0</v>
      </c>
      <c r="I40" s="46">
        <f t="shared" si="17"/>
        <v>0</v>
      </c>
      <c r="J40" s="46">
        <f t="shared" si="17"/>
        <v>0</v>
      </c>
      <c r="K40" s="46">
        <f t="shared" si="17"/>
        <v>0</v>
      </c>
      <c r="L40" s="46">
        <f t="shared" si="17"/>
        <v>0</v>
      </c>
      <c r="M40" s="46">
        <f t="shared" si="17"/>
        <v>0</v>
      </c>
      <c r="N40" s="46">
        <f t="shared" si="17"/>
        <v>0</v>
      </c>
      <c r="O40" s="46">
        <f t="shared" si="17"/>
        <v>0</v>
      </c>
      <c r="P40" s="46">
        <f t="shared" si="17"/>
        <v>0</v>
      </c>
      <c r="Q40" s="46">
        <f t="shared" si="17"/>
        <v>0</v>
      </c>
      <c r="R40" s="46">
        <f t="shared" si="17"/>
        <v>0</v>
      </c>
      <c r="S40" s="46">
        <f t="shared" si="17"/>
        <v>0</v>
      </c>
      <c r="T40" s="46">
        <f t="shared" si="17"/>
        <v>0</v>
      </c>
      <c r="U40" s="46">
        <f t="shared" si="17"/>
        <v>0</v>
      </c>
      <c r="V40" s="46">
        <f t="shared" si="17"/>
        <v>0</v>
      </c>
      <c r="W40" s="46">
        <f t="shared" si="17"/>
        <v>0</v>
      </c>
    </row>
    <row r="41" spans="1:23" s="45" customFormat="1" ht="21" customHeight="1">
      <c r="A41" s="428"/>
      <c r="B41" s="431"/>
      <c r="C41" s="434"/>
      <c r="D41" s="436"/>
      <c r="E41" s="70" t="s">
        <v>111</v>
      </c>
      <c r="F41" s="29">
        <f t="shared" si="12"/>
        <v>0</v>
      </c>
      <c r="G41" s="41">
        <f>G46</f>
        <v>0</v>
      </c>
      <c r="H41" s="41">
        <f t="shared" ref="H41:W44" si="18">H46</f>
        <v>0</v>
      </c>
      <c r="I41" s="41">
        <f t="shared" si="18"/>
        <v>0</v>
      </c>
      <c r="J41" s="41">
        <f t="shared" si="18"/>
        <v>0</v>
      </c>
      <c r="K41" s="41">
        <f t="shared" si="18"/>
        <v>0</v>
      </c>
      <c r="L41" s="41">
        <f t="shared" si="18"/>
        <v>0</v>
      </c>
      <c r="M41" s="41">
        <f t="shared" si="18"/>
        <v>0</v>
      </c>
      <c r="N41" s="41">
        <f t="shared" si="18"/>
        <v>0</v>
      </c>
      <c r="O41" s="41">
        <f t="shared" si="18"/>
        <v>0</v>
      </c>
      <c r="P41" s="41">
        <f t="shared" si="18"/>
        <v>0</v>
      </c>
      <c r="Q41" s="41">
        <f t="shared" si="18"/>
        <v>0</v>
      </c>
      <c r="R41" s="41">
        <f t="shared" si="18"/>
        <v>0</v>
      </c>
      <c r="S41" s="41">
        <f t="shared" si="18"/>
        <v>0</v>
      </c>
      <c r="T41" s="41">
        <f t="shared" si="18"/>
        <v>0</v>
      </c>
      <c r="U41" s="41">
        <f t="shared" si="18"/>
        <v>0</v>
      </c>
      <c r="V41" s="41">
        <f t="shared" si="18"/>
        <v>0</v>
      </c>
      <c r="W41" s="41">
        <f t="shared" si="18"/>
        <v>0</v>
      </c>
    </row>
    <row r="42" spans="1:23" s="42" customFormat="1" ht="22.5" customHeight="1">
      <c r="A42" s="428"/>
      <c r="B42" s="431"/>
      <c r="C42" s="434"/>
      <c r="D42" s="436"/>
      <c r="E42" s="70" t="s">
        <v>112</v>
      </c>
      <c r="F42" s="29">
        <f t="shared" si="12"/>
        <v>0</v>
      </c>
      <c r="G42" s="41">
        <f>G47</f>
        <v>0</v>
      </c>
      <c r="H42" s="41">
        <f t="shared" ref="H42:V42" si="19">H47</f>
        <v>0</v>
      </c>
      <c r="I42" s="41">
        <f t="shared" si="19"/>
        <v>0</v>
      </c>
      <c r="J42" s="41">
        <f t="shared" si="19"/>
        <v>0</v>
      </c>
      <c r="K42" s="41">
        <f t="shared" si="19"/>
        <v>0</v>
      </c>
      <c r="L42" s="41">
        <f t="shared" si="19"/>
        <v>0</v>
      </c>
      <c r="M42" s="41">
        <f t="shared" si="19"/>
        <v>0</v>
      </c>
      <c r="N42" s="41">
        <f t="shared" si="19"/>
        <v>0</v>
      </c>
      <c r="O42" s="41">
        <f t="shared" si="19"/>
        <v>0</v>
      </c>
      <c r="P42" s="41">
        <f t="shared" si="19"/>
        <v>0</v>
      </c>
      <c r="Q42" s="41">
        <f t="shared" si="19"/>
        <v>0</v>
      </c>
      <c r="R42" s="41">
        <f t="shared" si="19"/>
        <v>0</v>
      </c>
      <c r="S42" s="41">
        <f t="shared" si="19"/>
        <v>0</v>
      </c>
      <c r="T42" s="41">
        <f t="shared" si="19"/>
        <v>0</v>
      </c>
      <c r="U42" s="41">
        <f t="shared" si="19"/>
        <v>0</v>
      </c>
      <c r="V42" s="41">
        <f t="shared" si="19"/>
        <v>0</v>
      </c>
      <c r="W42" s="41">
        <f t="shared" si="18"/>
        <v>0</v>
      </c>
    </row>
    <row r="43" spans="1:23" s="42" customFormat="1" ht="15.75" customHeight="1">
      <c r="A43" s="428"/>
      <c r="B43" s="431"/>
      <c r="C43" s="434"/>
      <c r="D43" s="436"/>
      <c r="E43" s="15" t="s">
        <v>113</v>
      </c>
      <c r="F43" s="29">
        <f t="shared" si="12"/>
        <v>0</v>
      </c>
      <c r="G43" s="41">
        <f>G48</f>
        <v>0</v>
      </c>
      <c r="H43" s="41">
        <f t="shared" si="18"/>
        <v>0</v>
      </c>
      <c r="I43" s="41">
        <f t="shared" si="18"/>
        <v>0</v>
      </c>
      <c r="J43" s="41">
        <f t="shared" si="18"/>
        <v>0</v>
      </c>
      <c r="K43" s="41">
        <f t="shared" si="18"/>
        <v>0</v>
      </c>
      <c r="L43" s="41">
        <f t="shared" si="18"/>
        <v>0</v>
      </c>
      <c r="M43" s="41">
        <f t="shared" si="18"/>
        <v>0</v>
      </c>
      <c r="N43" s="41">
        <f t="shared" si="18"/>
        <v>0</v>
      </c>
      <c r="O43" s="41">
        <f t="shared" si="18"/>
        <v>0</v>
      </c>
      <c r="P43" s="41">
        <f t="shared" si="18"/>
        <v>0</v>
      </c>
      <c r="Q43" s="41">
        <f t="shared" si="18"/>
        <v>0</v>
      </c>
      <c r="R43" s="41">
        <f t="shared" si="18"/>
        <v>0</v>
      </c>
      <c r="S43" s="41">
        <f t="shared" si="18"/>
        <v>0</v>
      </c>
      <c r="T43" s="41">
        <f t="shared" si="18"/>
        <v>0</v>
      </c>
      <c r="U43" s="41">
        <f t="shared" si="18"/>
        <v>0</v>
      </c>
      <c r="V43" s="41">
        <f t="shared" si="18"/>
        <v>0</v>
      </c>
      <c r="W43" s="41">
        <f t="shared" si="18"/>
        <v>0</v>
      </c>
    </row>
    <row r="44" spans="1:23" s="42" customFormat="1" ht="37.5" customHeight="1">
      <c r="A44" s="429"/>
      <c r="B44" s="432"/>
      <c r="C44" s="435"/>
      <c r="D44" s="332"/>
      <c r="E44" s="70" t="s">
        <v>114</v>
      </c>
      <c r="F44" s="29">
        <f t="shared" si="12"/>
        <v>0</v>
      </c>
      <c r="G44" s="41">
        <f>G49</f>
        <v>0</v>
      </c>
      <c r="H44" s="41">
        <f t="shared" si="18"/>
        <v>0</v>
      </c>
      <c r="I44" s="41">
        <f t="shared" si="18"/>
        <v>0</v>
      </c>
      <c r="J44" s="41">
        <f t="shared" si="18"/>
        <v>0</v>
      </c>
      <c r="K44" s="41">
        <f t="shared" si="18"/>
        <v>0</v>
      </c>
      <c r="L44" s="41">
        <f t="shared" si="18"/>
        <v>0</v>
      </c>
      <c r="M44" s="41">
        <f t="shared" si="18"/>
        <v>0</v>
      </c>
      <c r="N44" s="41">
        <f t="shared" si="18"/>
        <v>0</v>
      </c>
      <c r="O44" s="41">
        <f t="shared" si="18"/>
        <v>0</v>
      </c>
      <c r="P44" s="41">
        <f t="shared" si="18"/>
        <v>0</v>
      </c>
      <c r="Q44" s="41">
        <f t="shared" si="18"/>
        <v>0</v>
      </c>
      <c r="R44" s="41">
        <f t="shared" si="18"/>
        <v>0</v>
      </c>
      <c r="S44" s="41">
        <f t="shared" si="18"/>
        <v>0</v>
      </c>
      <c r="T44" s="41">
        <f t="shared" si="18"/>
        <v>0</v>
      </c>
      <c r="U44" s="41">
        <f t="shared" si="18"/>
        <v>0</v>
      </c>
      <c r="V44" s="41">
        <f t="shared" si="18"/>
        <v>0</v>
      </c>
      <c r="W44" s="41">
        <f t="shared" si="18"/>
        <v>0</v>
      </c>
    </row>
    <row r="45" spans="1:23" s="40" customFormat="1" collapsed="1">
      <c r="A45" s="418" t="s">
        <v>124</v>
      </c>
      <c r="B45" s="421"/>
      <c r="C45" s="424"/>
      <c r="D45" s="300"/>
      <c r="E45" s="52" t="s">
        <v>110</v>
      </c>
      <c r="F45" s="26">
        <f t="shared" si="12"/>
        <v>0</v>
      </c>
      <c r="G45" s="26">
        <f>SUM(G46:G49)</f>
        <v>0</v>
      </c>
      <c r="H45" s="26">
        <f t="shared" ref="H45:W45" si="20">SUM(H46:H49)</f>
        <v>0</v>
      </c>
      <c r="I45" s="26">
        <f t="shared" si="20"/>
        <v>0</v>
      </c>
      <c r="J45" s="26">
        <f t="shared" si="20"/>
        <v>0</v>
      </c>
      <c r="K45" s="26">
        <f t="shared" si="20"/>
        <v>0</v>
      </c>
      <c r="L45" s="26">
        <f t="shared" si="20"/>
        <v>0</v>
      </c>
      <c r="M45" s="26">
        <f t="shared" si="20"/>
        <v>0</v>
      </c>
      <c r="N45" s="26">
        <f t="shared" si="20"/>
        <v>0</v>
      </c>
      <c r="O45" s="26">
        <f t="shared" si="20"/>
        <v>0</v>
      </c>
      <c r="P45" s="26">
        <f t="shared" si="20"/>
        <v>0</v>
      </c>
      <c r="Q45" s="26">
        <f t="shared" si="20"/>
        <v>0</v>
      </c>
      <c r="R45" s="26">
        <f t="shared" si="20"/>
        <v>0</v>
      </c>
      <c r="S45" s="26">
        <f t="shared" si="20"/>
        <v>0</v>
      </c>
      <c r="T45" s="26">
        <f t="shared" si="20"/>
        <v>0</v>
      </c>
      <c r="U45" s="26">
        <f t="shared" si="20"/>
        <v>0</v>
      </c>
      <c r="V45" s="26">
        <f t="shared" si="20"/>
        <v>0</v>
      </c>
      <c r="W45" s="26">
        <f t="shared" si="20"/>
        <v>0</v>
      </c>
    </row>
    <row r="46" spans="1:23" s="45" customFormat="1" ht="18.75" customHeight="1">
      <c r="A46" s="419"/>
      <c r="B46" s="422"/>
      <c r="C46" s="425"/>
      <c r="D46" s="301"/>
      <c r="E46" s="70" t="s">
        <v>111</v>
      </c>
      <c r="F46" s="29">
        <f t="shared" si="12"/>
        <v>0</v>
      </c>
      <c r="G46" s="41">
        <v>0</v>
      </c>
      <c r="H46" s="41">
        <v>0</v>
      </c>
      <c r="I46" s="53">
        <v>0</v>
      </c>
      <c r="J46" s="53">
        <v>0</v>
      </c>
      <c r="K46" s="53">
        <v>0</v>
      </c>
      <c r="L46" s="53">
        <v>0</v>
      </c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</row>
    <row r="47" spans="1:23" s="42" customFormat="1">
      <c r="A47" s="419"/>
      <c r="B47" s="422"/>
      <c r="C47" s="425"/>
      <c r="D47" s="301"/>
      <c r="E47" s="70" t="s">
        <v>112</v>
      </c>
      <c r="F47" s="29">
        <f t="shared" si="12"/>
        <v>0</v>
      </c>
      <c r="G47" s="41"/>
      <c r="H47" s="47"/>
      <c r="I47" s="47"/>
      <c r="J47" s="47"/>
      <c r="K47" s="47"/>
      <c r="L47" s="47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</row>
    <row r="48" spans="1:23" s="42" customFormat="1" ht="16.5" customHeight="1">
      <c r="A48" s="419"/>
      <c r="B48" s="422"/>
      <c r="C48" s="425"/>
      <c r="D48" s="301"/>
      <c r="E48" s="70" t="s">
        <v>113</v>
      </c>
      <c r="F48" s="29">
        <f t="shared" si="12"/>
        <v>0</v>
      </c>
      <c r="G48" s="53"/>
      <c r="H48" s="53"/>
      <c r="I48" s="53"/>
      <c r="J48" s="53"/>
      <c r="K48" s="53"/>
      <c r="L48" s="53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</row>
    <row r="49" spans="1:23" s="42" customFormat="1" ht="31.5">
      <c r="A49" s="420"/>
      <c r="B49" s="423"/>
      <c r="C49" s="426"/>
      <c r="D49" s="324"/>
      <c r="E49" s="70" t="s">
        <v>114</v>
      </c>
      <c r="F49" s="29">
        <f t="shared" si="12"/>
        <v>0</v>
      </c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</row>
    <row r="50" spans="1:23" s="43" customFormat="1" ht="27.75" customHeight="1">
      <c r="A50" s="437" t="s">
        <v>140</v>
      </c>
      <c r="B50" s="438" t="s">
        <v>160</v>
      </c>
      <c r="C50" s="439" t="s">
        <v>332</v>
      </c>
      <c r="D50" s="439" t="s">
        <v>235</v>
      </c>
      <c r="E50" s="52" t="s">
        <v>110</v>
      </c>
      <c r="F50" s="26">
        <f t="shared" si="12"/>
        <v>0</v>
      </c>
      <c r="G50" s="26">
        <f>SUM(G51:G54)</f>
        <v>0</v>
      </c>
      <c r="H50" s="26">
        <f t="shared" ref="H50:W50" si="21">SUM(H51:H54)</f>
        <v>0</v>
      </c>
      <c r="I50" s="26">
        <f t="shared" si="21"/>
        <v>0</v>
      </c>
      <c r="J50" s="26">
        <f t="shared" si="21"/>
        <v>0</v>
      </c>
      <c r="K50" s="26">
        <f t="shared" si="21"/>
        <v>0</v>
      </c>
      <c r="L50" s="26">
        <f t="shared" si="21"/>
        <v>0</v>
      </c>
      <c r="M50" s="26">
        <f t="shared" si="21"/>
        <v>0</v>
      </c>
      <c r="N50" s="26">
        <f t="shared" si="21"/>
        <v>0</v>
      </c>
      <c r="O50" s="26">
        <f t="shared" si="21"/>
        <v>0</v>
      </c>
      <c r="P50" s="26">
        <f t="shared" si="21"/>
        <v>0</v>
      </c>
      <c r="Q50" s="26">
        <f t="shared" si="21"/>
        <v>0</v>
      </c>
      <c r="R50" s="26">
        <f t="shared" si="21"/>
        <v>0</v>
      </c>
      <c r="S50" s="26">
        <f t="shared" si="21"/>
        <v>0</v>
      </c>
      <c r="T50" s="26">
        <f t="shared" si="21"/>
        <v>0</v>
      </c>
      <c r="U50" s="26">
        <f t="shared" si="21"/>
        <v>0</v>
      </c>
      <c r="V50" s="26">
        <f t="shared" si="21"/>
        <v>0</v>
      </c>
      <c r="W50" s="26">
        <f t="shared" si="21"/>
        <v>0</v>
      </c>
    </row>
    <row r="51" spans="1:23" s="45" customFormat="1" ht="24.75" customHeight="1">
      <c r="A51" s="437"/>
      <c r="B51" s="438"/>
      <c r="C51" s="439"/>
      <c r="D51" s="439"/>
      <c r="E51" s="70" t="s">
        <v>111</v>
      </c>
      <c r="F51" s="29">
        <f t="shared" si="12"/>
        <v>0</v>
      </c>
      <c r="G51" s="41">
        <f>G56</f>
        <v>0</v>
      </c>
      <c r="H51" s="41">
        <f t="shared" ref="H51:W51" si="22">H56</f>
        <v>0</v>
      </c>
      <c r="I51" s="41">
        <f t="shared" si="22"/>
        <v>0</v>
      </c>
      <c r="J51" s="41">
        <f t="shared" si="22"/>
        <v>0</v>
      </c>
      <c r="K51" s="41">
        <f t="shared" si="22"/>
        <v>0</v>
      </c>
      <c r="L51" s="41">
        <f t="shared" si="22"/>
        <v>0</v>
      </c>
      <c r="M51" s="41">
        <f t="shared" si="22"/>
        <v>0</v>
      </c>
      <c r="N51" s="41">
        <f t="shared" si="22"/>
        <v>0</v>
      </c>
      <c r="O51" s="41">
        <f t="shared" si="22"/>
        <v>0</v>
      </c>
      <c r="P51" s="41">
        <f t="shared" si="22"/>
        <v>0</v>
      </c>
      <c r="Q51" s="41">
        <f t="shared" si="22"/>
        <v>0</v>
      </c>
      <c r="R51" s="41">
        <f t="shared" si="22"/>
        <v>0</v>
      </c>
      <c r="S51" s="41">
        <f t="shared" si="22"/>
        <v>0</v>
      </c>
      <c r="T51" s="41">
        <f t="shared" si="22"/>
        <v>0</v>
      </c>
      <c r="U51" s="41">
        <f t="shared" si="22"/>
        <v>0</v>
      </c>
      <c r="V51" s="41">
        <f t="shared" si="22"/>
        <v>0</v>
      </c>
      <c r="W51" s="41">
        <f t="shared" si="22"/>
        <v>0</v>
      </c>
    </row>
    <row r="52" spans="1:23" s="42" customFormat="1" ht="22.5" customHeight="1">
      <c r="A52" s="437"/>
      <c r="B52" s="438"/>
      <c r="C52" s="439"/>
      <c r="D52" s="439"/>
      <c r="E52" s="70" t="s">
        <v>112</v>
      </c>
      <c r="F52" s="29">
        <f t="shared" si="12"/>
        <v>0</v>
      </c>
      <c r="G52" s="41">
        <f>G57</f>
        <v>0</v>
      </c>
      <c r="H52" s="41">
        <f t="shared" ref="H52:W52" si="23">H57</f>
        <v>0</v>
      </c>
      <c r="I52" s="41">
        <f t="shared" si="23"/>
        <v>0</v>
      </c>
      <c r="J52" s="41">
        <f t="shared" si="23"/>
        <v>0</v>
      </c>
      <c r="K52" s="41">
        <f t="shared" si="23"/>
        <v>0</v>
      </c>
      <c r="L52" s="41">
        <f t="shared" si="23"/>
        <v>0</v>
      </c>
      <c r="M52" s="41">
        <f t="shared" si="23"/>
        <v>0</v>
      </c>
      <c r="N52" s="41">
        <f t="shared" si="23"/>
        <v>0</v>
      </c>
      <c r="O52" s="41">
        <f t="shared" si="23"/>
        <v>0</v>
      </c>
      <c r="P52" s="41">
        <f t="shared" si="23"/>
        <v>0</v>
      </c>
      <c r="Q52" s="41">
        <f t="shared" si="23"/>
        <v>0</v>
      </c>
      <c r="R52" s="41">
        <f t="shared" si="23"/>
        <v>0</v>
      </c>
      <c r="S52" s="41">
        <f t="shared" si="23"/>
        <v>0</v>
      </c>
      <c r="T52" s="41">
        <f t="shared" si="23"/>
        <v>0</v>
      </c>
      <c r="U52" s="41">
        <f t="shared" si="23"/>
        <v>0</v>
      </c>
      <c r="V52" s="41">
        <f t="shared" si="23"/>
        <v>0</v>
      </c>
      <c r="W52" s="41">
        <f t="shared" si="23"/>
        <v>0</v>
      </c>
    </row>
    <row r="53" spans="1:23" s="42" customFormat="1" ht="19.5" customHeight="1">
      <c r="A53" s="437"/>
      <c r="B53" s="438"/>
      <c r="C53" s="439"/>
      <c r="D53" s="439"/>
      <c r="E53" s="15" t="s">
        <v>113</v>
      </c>
      <c r="F53" s="29">
        <f t="shared" si="12"/>
        <v>0</v>
      </c>
      <c r="G53" s="41">
        <f>G58</f>
        <v>0</v>
      </c>
      <c r="H53" s="41">
        <f t="shared" ref="H53:W53" si="24">H58</f>
        <v>0</v>
      </c>
      <c r="I53" s="41">
        <f t="shared" si="24"/>
        <v>0</v>
      </c>
      <c r="J53" s="41">
        <f t="shared" si="24"/>
        <v>0</v>
      </c>
      <c r="K53" s="41">
        <f t="shared" si="24"/>
        <v>0</v>
      </c>
      <c r="L53" s="41">
        <f t="shared" si="24"/>
        <v>0</v>
      </c>
      <c r="M53" s="41">
        <f t="shared" si="24"/>
        <v>0</v>
      </c>
      <c r="N53" s="41">
        <f t="shared" si="24"/>
        <v>0</v>
      </c>
      <c r="O53" s="41">
        <f t="shared" si="24"/>
        <v>0</v>
      </c>
      <c r="P53" s="41">
        <f t="shared" si="24"/>
        <v>0</v>
      </c>
      <c r="Q53" s="41">
        <f t="shared" si="24"/>
        <v>0</v>
      </c>
      <c r="R53" s="41">
        <f t="shared" si="24"/>
        <v>0</v>
      </c>
      <c r="S53" s="41">
        <f t="shared" si="24"/>
        <v>0</v>
      </c>
      <c r="T53" s="41">
        <f t="shared" si="24"/>
        <v>0</v>
      </c>
      <c r="U53" s="41">
        <f t="shared" si="24"/>
        <v>0</v>
      </c>
      <c r="V53" s="41">
        <f t="shared" si="24"/>
        <v>0</v>
      </c>
      <c r="W53" s="41">
        <f t="shared" si="24"/>
        <v>0</v>
      </c>
    </row>
    <row r="54" spans="1:23" s="42" customFormat="1" ht="34.5" customHeight="1">
      <c r="A54" s="437"/>
      <c r="B54" s="438"/>
      <c r="C54" s="439"/>
      <c r="D54" s="439"/>
      <c r="E54" s="70" t="s">
        <v>114</v>
      </c>
      <c r="F54" s="29">
        <f t="shared" si="12"/>
        <v>0</v>
      </c>
      <c r="G54" s="41">
        <f>G59</f>
        <v>0</v>
      </c>
      <c r="H54" s="41">
        <f t="shared" ref="H54:W54" si="25">H59</f>
        <v>0</v>
      </c>
      <c r="I54" s="41">
        <f t="shared" si="25"/>
        <v>0</v>
      </c>
      <c r="J54" s="41">
        <f t="shared" si="25"/>
        <v>0</v>
      </c>
      <c r="K54" s="41">
        <f t="shared" si="25"/>
        <v>0</v>
      </c>
      <c r="L54" s="41">
        <f t="shared" si="25"/>
        <v>0</v>
      </c>
      <c r="M54" s="41">
        <f t="shared" si="25"/>
        <v>0</v>
      </c>
      <c r="N54" s="41">
        <f t="shared" si="25"/>
        <v>0</v>
      </c>
      <c r="O54" s="41">
        <f t="shared" si="25"/>
        <v>0</v>
      </c>
      <c r="P54" s="41">
        <f t="shared" si="25"/>
        <v>0</v>
      </c>
      <c r="Q54" s="41">
        <f t="shared" si="25"/>
        <v>0</v>
      </c>
      <c r="R54" s="41">
        <f t="shared" si="25"/>
        <v>0</v>
      </c>
      <c r="S54" s="41">
        <f t="shared" si="25"/>
        <v>0</v>
      </c>
      <c r="T54" s="41">
        <f t="shared" si="25"/>
        <v>0</v>
      </c>
      <c r="U54" s="41">
        <f t="shared" si="25"/>
        <v>0</v>
      </c>
      <c r="V54" s="41">
        <f t="shared" si="25"/>
        <v>0</v>
      </c>
      <c r="W54" s="41">
        <f t="shared" si="25"/>
        <v>0</v>
      </c>
    </row>
    <row r="55" spans="1:23" s="43" customFormat="1">
      <c r="A55" s="418" t="s">
        <v>141</v>
      </c>
      <c r="B55" s="421"/>
      <c r="C55" s="424"/>
      <c r="D55" s="300"/>
      <c r="E55" s="52" t="s">
        <v>110</v>
      </c>
      <c r="F55" s="26">
        <f t="shared" si="12"/>
        <v>0</v>
      </c>
      <c r="G55" s="26">
        <f>SUM(G56:G59)</f>
        <v>0</v>
      </c>
      <c r="H55" s="26">
        <f t="shared" ref="H55:W55" si="26">SUM(H56:H59)</f>
        <v>0</v>
      </c>
      <c r="I55" s="26">
        <f t="shared" si="26"/>
        <v>0</v>
      </c>
      <c r="J55" s="26">
        <f t="shared" si="26"/>
        <v>0</v>
      </c>
      <c r="K55" s="26">
        <f t="shared" si="26"/>
        <v>0</v>
      </c>
      <c r="L55" s="26">
        <f t="shared" si="26"/>
        <v>0</v>
      </c>
      <c r="M55" s="26">
        <f t="shared" si="26"/>
        <v>0</v>
      </c>
      <c r="N55" s="26">
        <f t="shared" si="26"/>
        <v>0</v>
      </c>
      <c r="O55" s="26">
        <f t="shared" si="26"/>
        <v>0</v>
      </c>
      <c r="P55" s="26">
        <f t="shared" si="26"/>
        <v>0</v>
      </c>
      <c r="Q55" s="26">
        <f t="shared" si="26"/>
        <v>0</v>
      </c>
      <c r="R55" s="26">
        <f t="shared" si="26"/>
        <v>0</v>
      </c>
      <c r="S55" s="26">
        <f t="shared" si="26"/>
        <v>0</v>
      </c>
      <c r="T55" s="26">
        <f t="shared" si="26"/>
        <v>0</v>
      </c>
      <c r="U55" s="26">
        <f t="shared" si="26"/>
        <v>0</v>
      </c>
      <c r="V55" s="26">
        <f t="shared" si="26"/>
        <v>0</v>
      </c>
      <c r="W55" s="26">
        <f t="shared" si="26"/>
        <v>0</v>
      </c>
    </row>
    <row r="56" spans="1:23" s="45" customFormat="1">
      <c r="A56" s="419"/>
      <c r="B56" s="422"/>
      <c r="C56" s="425"/>
      <c r="D56" s="301"/>
      <c r="E56" s="70" t="s">
        <v>111</v>
      </c>
      <c r="F56" s="29">
        <f t="shared" si="12"/>
        <v>0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</row>
    <row r="57" spans="1:23" s="42" customFormat="1" ht="21" customHeight="1">
      <c r="A57" s="419"/>
      <c r="B57" s="422"/>
      <c r="C57" s="425"/>
      <c r="D57" s="301"/>
      <c r="E57" s="70" t="s">
        <v>112</v>
      </c>
      <c r="F57" s="29">
        <f t="shared" si="12"/>
        <v>0</v>
      </c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s="42" customFormat="1">
      <c r="A58" s="419"/>
      <c r="B58" s="422"/>
      <c r="C58" s="425"/>
      <c r="D58" s="301"/>
      <c r="E58" s="70" t="s">
        <v>113</v>
      </c>
      <c r="F58" s="29">
        <f t="shared" si="12"/>
        <v>0</v>
      </c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</row>
    <row r="59" spans="1:23" s="42" customFormat="1" ht="31.5">
      <c r="A59" s="420"/>
      <c r="B59" s="423"/>
      <c r="C59" s="426"/>
      <c r="D59" s="324"/>
      <c r="E59" s="70" t="s">
        <v>114</v>
      </c>
      <c r="F59" s="29">
        <f t="shared" si="12"/>
        <v>0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s="42" customFormat="1" ht="15" customHeight="1">
      <c r="A60" s="440" t="s">
        <v>132</v>
      </c>
      <c r="B60" s="441"/>
      <c r="C60" s="441"/>
      <c r="D60" s="442"/>
      <c r="E60" s="52" t="s">
        <v>110</v>
      </c>
      <c r="F60" s="26">
        <f t="shared" si="12"/>
        <v>0</v>
      </c>
      <c r="G60" s="26">
        <f>SUM(G61:G64)</f>
        <v>0</v>
      </c>
      <c r="H60" s="26">
        <f t="shared" ref="H60:W60" si="27">SUM(H61:H64)</f>
        <v>0</v>
      </c>
      <c r="I60" s="26">
        <f t="shared" si="27"/>
        <v>0</v>
      </c>
      <c r="J60" s="26">
        <f t="shared" si="27"/>
        <v>0</v>
      </c>
      <c r="K60" s="26">
        <f t="shared" si="27"/>
        <v>0</v>
      </c>
      <c r="L60" s="26">
        <f t="shared" si="27"/>
        <v>0</v>
      </c>
      <c r="M60" s="26">
        <f t="shared" si="27"/>
        <v>0</v>
      </c>
      <c r="N60" s="26">
        <f t="shared" si="27"/>
        <v>0</v>
      </c>
      <c r="O60" s="26">
        <f t="shared" si="27"/>
        <v>0</v>
      </c>
      <c r="P60" s="26">
        <f t="shared" si="27"/>
        <v>0</v>
      </c>
      <c r="Q60" s="26">
        <f t="shared" si="27"/>
        <v>0</v>
      </c>
      <c r="R60" s="26">
        <f t="shared" si="27"/>
        <v>0</v>
      </c>
      <c r="S60" s="26">
        <f t="shared" si="27"/>
        <v>0</v>
      </c>
      <c r="T60" s="26">
        <f t="shared" si="27"/>
        <v>0</v>
      </c>
      <c r="U60" s="26">
        <f t="shared" si="27"/>
        <v>0</v>
      </c>
      <c r="V60" s="26">
        <f t="shared" si="27"/>
        <v>0</v>
      </c>
      <c r="W60" s="26">
        <f t="shared" si="27"/>
        <v>0</v>
      </c>
    </row>
    <row r="61" spans="1:23" s="45" customFormat="1" ht="30" customHeight="1">
      <c r="A61" s="443"/>
      <c r="B61" s="444"/>
      <c r="C61" s="444"/>
      <c r="D61" s="445"/>
      <c r="E61" s="70" t="s">
        <v>111</v>
      </c>
      <c r="F61" s="28">
        <f t="shared" si="12"/>
        <v>0</v>
      </c>
      <c r="G61" s="41">
        <f>G51+G41+G31</f>
        <v>0</v>
      </c>
      <c r="H61" s="41">
        <f t="shared" ref="H61:W61" si="28">H51+H41+H31</f>
        <v>0</v>
      </c>
      <c r="I61" s="41">
        <f t="shared" si="28"/>
        <v>0</v>
      </c>
      <c r="J61" s="41">
        <f t="shared" si="28"/>
        <v>0</v>
      </c>
      <c r="K61" s="41">
        <f t="shared" si="28"/>
        <v>0</v>
      </c>
      <c r="L61" s="41">
        <f t="shared" si="28"/>
        <v>0</v>
      </c>
      <c r="M61" s="41">
        <f t="shared" si="28"/>
        <v>0</v>
      </c>
      <c r="N61" s="41">
        <f t="shared" si="28"/>
        <v>0</v>
      </c>
      <c r="O61" s="41">
        <f t="shared" si="28"/>
        <v>0</v>
      </c>
      <c r="P61" s="41">
        <f t="shared" si="28"/>
        <v>0</v>
      </c>
      <c r="Q61" s="41">
        <f t="shared" si="28"/>
        <v>0</v>
      </c>
      <c r="R61" s="41">
        <f t="shared" si="28"/>
        <v>0</v>
      </c>
      <c r="S61" s="41">
        <f t="shared" si="28"/>
        <v>0</v>
      </c>
      <c r="T61" s="41">
        <f t="shared" si="28"/>
        <v>0</v>
      </c>
      <c r="U61" s="41">
        <f t="shared" si="28"/>
        <v>0</v>
      </c>
      <c r="V61" s="41">
        <f t="shared" si="28"/>
        <v>0</v>
      </c>
      <c r="W61" s="41">
        <f t="shared" si="28"/>
        <v>0</v>
      </c>
    </row>
    <row r="62" spans="1:23" s="42" customFormat="1">
      <c r="A62" s="443"/>
      <c r="B62" s="444"/>
      <c r="C62" s="444"/>
      <c r="D62" s="445"/>
      <c r="E62" s="70" t="s">
        <v>112</v>
      </c>
      <c r="F62" s="28">
        <f t="shared" si="12"/>
        <v>0</v>
      </c>
      <c r="G62" s="41">
        <f>G52+G42+G32</f>
        <v>0</v>
      </c>
      <c r="H62" s="41">
        <f t="shared" ref="H62:W62" si="29">H52+H42+H32</f>
        <v>0</v>
      </c>
      <c r="I62" s="41">
        <f t="shared" si="29"/>
        <v>0</v>
      </c>
      <c r="J62" s="41">
        <f t="shared" si="29"/>
        <v>0</v>
      </c>
      <c r="K62" s="41">
        <f t="shared" si="29"/>
        <v>0</v>
      </c>
      <c r="L62" s="41">
        <f t="shared" si="29"/>
        <v>0</v>
      </c>
      <c r="M62" s="41">
        <f t="shared" si="29"/>
        <v>0</v>
      </c>
      <c r="N62" s="41">
        <f t="shared" si="29"/>
        <v>0</v>
      </c>
      <c r="O62" s="41">
        <f t="shared" si="29"/>
        <v>0</v>
      </c>
      <c r="P62" s="41">
        <f t="shared" si="29"/>
        <v>0</v>
      </c>
      <c r="Q62" s="41">
        <f t="shared" si="29"/>
        <v>0</v>
      </c>
      <c r="R62" s="41">
        <f t="shared" si="29"/>
        <v>0</v>
      </c>
      <c r="S62" s="41">
        <f t="shared" si="29"/>
        <v>0</v>
      </c>
      <c r="T62" s="41">
        <f t="shared" si="29"/>
        <v>0</v>
      </c>
      <c r="U62" s="41">
        <f t="shared" si="29"/>
        <v>0</v>
      </c>
      <c r="V62" s="41">
        <f t="shared" si="29"/>
        <v>0</v>
      </c>
      <c r="W62" s="41">
        <f t="shared" si="29"/>
        <v>0</v>
      </c>
    </row>
    <row r="63" spans="1:23" s="42" customFormat="1">
      <c r="A63" s="443"/>
      <c r="B63" s="444"/>
      <c r="C63" s="444"/>
      <c r="D63" s="445"/>
      <c r="E63" s="15" t="s">
        <v>113</v>
      </c>
      <c r="F63" s="28">
        <f t="shared" si="12"/>
        <v>0</v>
      </c>
      <c r="G63" s="41">
        <f>G53+G43+G33</f>
        <v>0</v>
      </c>
      <c r="H63" s="41">
        <f t="shared" ref="H63:W63" si="30">H53+H43+H33</f>
        <v>0</v>
      </c>
      <c r="I63" s="41">
        <f t="shared" si="30"/>
        <v>0</v>
      </c>
      <c r="J63" s="41">
        <f t="shared" si="30"/>
        <v>0</v>
      </c>
      <c r="K63" s="41">
        <f t="shared" si="30"/>
        <v>0</v>
      </c>
      <c r="L63" s="41">
        <f t="shared" si="30"/>
        <v>0</v>
      </c>
      <c r="M63" s="41">
        <f t="shared" si="30"/>
        <v>0</v>
      </c>
      <c r="N63" s="41">
        <f t="shared" si="30"/>
        <v>0</v>
      </c>
      <c r="O63" s="41">
        <f t="shared" si="30"/>
        <v>0</v>
      </c>
      <c r="P63" s="41">
        <f t="shared" si="30"/>
        <v>0</v>
      </c>
      <c r="Q63" s="41">
        <f t="shared" si="30"/>
        <v>0</v>
      </c>
      <c r="R63" s="41">
        <f t="shared" si="30"/>
        <v>0</v>
      </c>
      <c r="S63" s="41">
        <f t="shared" si="30"/>
        <v>0</v>
      </c>
      <c r="T63" s="41">
        <f t="shared" si="30"/>
        <v>0</v>
      </c>
      <c r="U63" s="41">
        <f t="shared" si="30"/>
        <v>0</v>
      </c>
      <c r="V63" s="41">
        <f t="shared" si="30"/>
        <v>0</v>
      </c>
      <c r="W63" s="41">
        <f t="shared" si="30"/>
        <v>0</v>
      </c>
    </row>
    <row r="64" spans="1:23" s="42" customFormat="1" ht="31.5">
      <c r="A64" s="446"/>
      <c r="B64" s="447"/>
      <c r="C64" s="447"/>
      <c r="D64" s="448"/>
      <c r="E64" s="70" t="s">
        <v>114</v>
      </c>
      <c r="F64" s="28">
        <f t="shared" si="12"/>
        <v>0</v>
      </c>
      <c r="G64" s="41">
        <f>G54+G44+G34</f>
        <v>0</v>
      </c>
      <c r="H64" s="41">
        <f t="shared" ref="H64:W64" si="31">H54+H44+H34</f>
        <v>0</v>
      </c>
      <c r="I64" s="41">
        <f t="shared" si="31"/>
        <v>0</v>
      </c>
      <c r="J64" s="41">
        <f t="shared" si="31"/>
        <v>0</v>
      </c>
      <c r="K64" s="41">
        <f t="shared" si="31"/>
        <v>0</v>
      </c>
      <c r="L64" s="41">
        <f t="shared" si="31"/>
        <v>0</v>
      </c>
      <c r="M64" s="41">
        <f t="shared" si="31"/>
        <v>0</v>
      </c>
      <c r="N64" s="41">
        <f t="shared" si="31"/>
        <v>0</v>
      </c>
      <c r="O64" s="41">
        <f t="shared" si="31"/>
        <v>0</v>
      </c>
      <c r="P64" s="41">
        <f t="shared" si="31"/>
        <v>0</v>
      </c>
      <c r="Q64" s="41">
        <f t="shared" si="31"/>
        <v>0</v>
      </c>
      <c r="R64" s="41">
        <f t="shared" si="31"/>
        <v>0</v>
      </c>
      <c r="S64" s="41">
        <f t="shared" si="31"/>
        <v>0</v>
      </c>
      <c r="T64" s="41">
        <f t="shared" si="31"/>
        <v>0</v>
      </c>
      <c r="U64" s="41">
        <f t="shared" si="31"/>
        <v>0</v>
      </c>
      <c r="V64" s="41">
        <f t="shared" si="31"/>
        <v>0</v>
      </c>
      <c r="W64" s="41">
        <f t="shared" si="31"/>
        <v>0</v>
      </c>
    </row>
    <row r="65" spans="1:23" s="42" customFormat="1" ht="27.75" customHeight="1">
      <c r="A65" s="54"/>
      <c r="B65" s="399" t="s">
        <v>370</v>
      </c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</row>
    <row r="66" spans="1:23" s="45" customFormat="1" ht="23.25" customHeight="1">
      <c r="A66" s="418" t="s">
        <v>126</v>
      </c>
      <c r="B66" s="421"/>
      <c r="C66" s="424"/>
      <c r="D66" s="401"/>
      <c r="E66" s="52" t="s">
        <v>110</v>
      </c>
      <c r="F66" s="46">
        <f t="shared" ref="F66:F80" si="32">SUM(G66:W66)</f>
        <v>0</v>
      </c>
      <c r="G66" s="46">
        <f>SUM(G67:G70)</f>
        <v>0</v>
      </c>
      <c r="H66" s="46">
        <f t="shared" ref="H66:W66" si="33">SUM(H67:H70)</f>
        <v>0</v>
      </c>
      <c r="I66" s="46">
        <f t="shared" si="33"/>
        <v>0</v>
      </c>
      <c r="J66" s="46">
        <f t="shared" si="33"/>
        <v>0</v>
      </c>
      <c r="K66" s="46">
        <f t="shared" si="33"/>
        <v>0</v>
      </c>
      <c r="L66" s="46">
        <f t="shared" si="33"/>
        <v>0</v>
      </c>
      <c r="M66" s="46">
        <f t="shared" si="33"/>
        <v>0</v>
      </c>
      <c r="N66" s="46">
        <f t="shared" si="33"/>
        <v>0</v>
      </c>
      <c r="O66" s="46">
        <f t="shared" si="33"/>
        <v>0</v>
      </c>
      <c r="P66" s="46">
        <f t="shared" si="33"/>
        <v>0</v>
      </c>
      <c r="Q66" s="46">
        <f t="shared" si="33"/>
        <v>0</v>
      </c>
      <c r="R66" s="46">
        <f t="shared" si="33"/>
        <v>0</v>
      </c>
      <c r="S66" s="46">
        <f t="shared" si="33"/>
        <v>0</v>
      </c>
      <c r="T66" s="46">
        <f t="shared" si="33"/>
        <v>0</v>
      </c>
      <c r="U66" s="46">
        <f t="shared" si="33"/>
        <v>0</v>
      </c>
      <c r="V66" s="46">
        <f t="shared" si="33"/>
        <v>0</v>
      </c>
      <c r="W66" s="46">
        <f t="shared" si="33"/>
        <v>0</v>
      </c>
    </row>
    <row r="67" spans="1:23" s="45" customFormat="1">
      <c r="A67" s="419"/>
      <c r="B67" s="422"/>
      <c r="C67" s="425"/>
      <c r="D67" s="402"/>
      <c r="E67" s="70" t="s">
        <v>111</v>
      </c>
      <c r="F67" s="28">
        <f t="shared" si="32"/>
        <v>0</v>
      </c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</row>
    <row r="68" spans="1:23" s="42" customFormat="1">
      <c r="A68" s="419"/>
      <c r="B68" s="422"/>
      <c r="C68" s="425"/>
      <c r="D68" s="402"/>
      <c r="E68" s="70" t="s">
        <v>112</v>
      </c>
      <c r="F68" s="28">
        <f t="shared" si="32"/>
        <v>0</v>
      </c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</row>
    <row r="69" spans="1:23" s="42" customFormat="1">
      <c r="A69" s="419"/>
      <c r="B69" s="422"/>
      <c r="C69" s="425"/>
      <c r="D69" s="402"/>
      <c r="E69" s="15" t="s">
        <v>113</v>
      </c>
      <c r="F69" s="28">
        <f t="shared" si="32"/>
        <v>0</v>
      </c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</row>
    <row r="70" spans="1:23" s="42" customFormat="1" ht="28.5" customHeight="1">
      <c r="A70" s="420"/>
      <c r="B70" s="423"/>
      <c r="C70" s="426"/>
      <c r="D70" s="403"/>
      <c r="E70" s="70" t="s">
        <v>114</v>
      </c>
      <c r="F70" s="28">
        <f t="shared" si="32"/>
        <v>0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</row>
    <row r="71" spans="1:23" s="44" customFormat="1" ht="15" customHeight="1">
      <c r="A71" s="440" t="s">
        <v>133</v>
      </c>
      <c r="B71" s="441"/>
      <c r="C71" s="441"/>
      <c r="D71" s="442"/>
      <c r="E71" s="52" t="s">
        <v>110</v>
      </c>
      <c r="F71" s="46">
        <f t="shared" si="32"/>
        <v>0</v>
      </c>
      <c r="G71" s="46">
        <f>SUM(G72:G75)</f>
        <v>0</v>
      </c>
      <c r="H71" s="46">
        <f t="shared" ref="H71:W71" si="34">SUM(H72:H75)</f>
        <v>0</v>
      </c>
      <c r="I71" s="46">
        <f t="shared" si="34"/>
        <v>0</v>
      </c>
      <c r="J71" s="46">
        <f t="shared" si="34"/>
        <v>0</v>
      </c>
      <c r="K71" s="46">
        <f t="shared" si="34"/>
        <v>0</v>
      </c>
      <c r="L71" s="46">
        <f t="shared" si="34"/>
        <v>0</v>
      </c>
      <c r="M71" s="46">
        <f t="shared" si="34"/>
        <v>0</v>
      </c>
      <c r="N71" s="46">
        <f t="shared" si="34"/>
        <v>0</v>
      </c>
      <c r="O71" s="46">
        <f t="shared" si="34"/>
        <v>0</v>
      </c>
      <c r="P71" s="46">
        <f t="shared" si="34"/>
        <v>0</v>
      </c>
      <c r="Q71" s="46">
        <f t="shared" si="34"/>
        <v>0</v>
      </c>
      <c r="R71" s="46">
        <f t="shared" si="34"/>
        <v>0</v>
      </c>
      <c r="S71" s="46">
        <f t="shared" si="34"/>
        <v>0</v>
      </c>
      <c r="T71" s="46">
        <f t="shared" si="34"/>
        <v>0</v>
      </c>
      <c r="U71" s="46">
        <f t="shared" si="34"/>
        <v>0</v>
      </c>
      <c r="V71" s="46">
        <f t="shared" si="34"/>
        <v>0</v>
      </c>
      <c r="W71" s="46">
        <f t="shared" si="34"/>
        <v>0</v>
      </c>
    </row>
    <row r="72" spans="1:23" s="55" customFormat="1" ht="31.5">
      <c r="A72" s="443"/>
      <c r="B72" s="444"/>
      <c r="C72" s="444"/>
      <c r="D72" s="445"/>
      <c r="E72" s="71" t="s">
        <v>111</v>
      </c>
      <c r="F72" s="30">
        <f t="shared" si="32"/>
        <v>0</v>
      </c>
      <c r="G72" s="69">
        <f>G67</f>
        <v>0</v>
      </c>
      <c r="H72" s="69">
        <f t="shared" ref="H72:W75" si="35">H67</f>
        <v>0</v>
      </c>
      <c r="I72" s="69">
        <f t="shared" si="35"/>
        <v>0</v>
      </c>
      <c r="J72" s="69">
        <f t="shared" si="35"/>
        <v>0</v>
      </c>
      <c r="K72" s="69">
        <f t="shared" si="35"/>
        <v>0</v>
      </c>
      <c r="L72" s="69">
        <f t="shared" si="35"/>
        <v>0</v>
      </c>
      <c r="M72" s="69">
        <f t="shared" si="35"/>
        <v>0</v>
      </c>
      <c r="N72" s="69">
        <f t="shared" si="35"/>
        <v>0</v>
      </c>
      <c r="O72" s="69">
        <f t="shared" si="35"/>
        <v>0</v>
      </c>
      <c r="P72" s="69">
        <f t="shared" si="35"/>
        <v>0</v>
      </c>
      <c r="Q72" s="69">
        <f t="shared" si="35"/>
        <v>0</v>
      </c>
      <c r="R72" s="69">
        <f t="shared" si="35"/>
        <v>0</v>
      </c>
      <c r="S72" s="69">
        <f t="shared" si="35"/>
        <v>0</v>
      </c>
      <c r="T72" s="69">
        <f t="shared" si="35"/>
        <v>0</v>
      </c>
      <c r="U72" s="69">
        <f t="shared" si="35"/>
        <v>0</v>
      </c>
      <c r="V72" s="69">
        <f t="shared" si="35"/>
        <v>0</v>
      </c>
      <c r="W72" s="69">
        <f t="shared" si="35"/>
        <v>0</v>
      </c>
    </row>
    <row r="73" spans="1:23" s="44" customFormat="1">
      <c r="A73" s="443"/>
      <c r="B73" s="444"/>
      <c r="C73" s="444"/>
      <c r="D73" s="445"/>
      <c r="E73" s="71" t="s">
        <v>112</v>
      </c>
      <c r="F73" s="30">
        <f t="shared" si="32"/>
        <v>0</v>
      </c>
      <c r="G73" s="69">
        <f>G68</f>
        <v>0</v>
      </c>
      <c r="H73" s="69">
        <f t="shared" ref="H73:V73" si="36">H68</f>
        <v>0</v>
      </c>
      <c r="I73" s="69">
        <f t="shared" si="36"/>
        <v>0</v>
      </c>
      <c r="J73" s="69">
        <f t="shared" si="36"/>
        <v>0</v>
      </c>
      <c r="K73" s="69">
        <f t="shared" si="36"/>
        <v>0</v>
      </c>
      <c r="L73" s="69">
        <f t="shared" si="36"/>
        <v>0</v>
      </c>
      <c r="M73" s="69">
        <f t="shared" si="36"/>
        <v>0</v>
      </c>
      <c r="N73" s="69">
        <f t="shared" si="36"/>
        <v>0</v>
      </c>
      <c r="O73" s="69">
        <f t="shared" si="36"/>
        <v>0</v>
      </c>
      <c r="P73" s="69">
        <f t="shared" si="36"/>
        <v>0</v>
      </c>
      <c r="Q73" s="69">
        <f t="shared" si="36"/>
        <v>0</v>
      </c>
      <c r="R73" s="69">
        <f t="shared" si="36"/>
        <v>0</v>
      </c>
      <c r="S73" s="69">
        <f t="shared" si="36"/>
        <v>0</v>
      </c>
      <c r="T73" s="69">
        <f t="shared" si="36"/>
        <v>0</v>
      </c>
      <c r="U73" s="69">
        <f t="shared" si="36"/>
        <v>0</v>
      </c>
      <c r="V73" s="69">
        <f t="shared" si="36"/>
        <v>0</v>
      </c>
      <c r="W73" s="69">
        <f t="shared" si="35"/>
        <v>0</v>
      </c>
    </row>
    <row r="74" spans="1:23" s="44" customFormat="1">
      <c r="A74" s="443"/>
      <c r="B74" s="444"/>
      <c r="C74" s="444"/>
      <c r="D74" s="445"/>
      <c r="E74" s="51" t="s">
        <v>113</v>
      </c>
      <c r="F74" s="30">
        <f t="shared" si="32"/>
        <v>0</v>
      </c>
      <c r="G74" s="69">
        <f>G69</f>
        <v>0</v>
      </c>
      <c r="H74" s="69">
        <f t="shared" si="35"/>
        <v>0</v>
      </c>
      <c r="I74" s="69">
        <f t="shared" si="35"/>
        <v>0</v>
      </c>
      <c r="J74" s="69">
        <f t="shared" si="35"/>
        <v>0</v>
      </c>
      <c r="K74" s="69">
        <f t="shared" si="35"/>
        <v>0</v>
      </c>
      <c r="L74" s="69">
        <f t="shared" si="35"/>
        <v>0</v>
      </c>
      <c r="M74" s="69">
        <f t="shared" si="35"/>
        <v>0</v>
      </c>
      <c r="N74" s="69">
        <f t="shared" si="35"/>
        <v>0</v>
      </c>
      <c r="O74" s="69">
        <f t="shared" si="35"/>
        <v>0</v>
      </c>
      <c r="P74" s="69">
        <f t="shared" si="35"/>
        <v>0</v>
      </c>
      <c r="Q74" s="69">
        <f t="shared" si="35"/>
        <v>0</v>
      </c>
      <c r="R74" s="69">
        <f t="shared" si="35"/>
        <v>0</v>
      </c>
      <c r="S74" s="69">
        <f t="shared" si="35"/>
        <v>0</v>
      </c>
      <c r="T74" s="69">
        <f t="shared" si="35"/>
        <v>0</v>
      </c>
      <c r="U74" s="69">
        <f t="shared" si="35"/>
        <v>0</v>
      </c>
      <c r="V74" s="69">
        <f t="shared" si="35"/>
        <v>0</v>
      </c>
      <c r="W74" s="69">
        <f t="shared" si="35"/>
        <v>0</v>
      </c>
    </row>
    <row r="75" spans="1:23" s="44" customFormat="1" ht="31.5">
      <c r="A75" s="446"/>
      <c r="B75" s="447"/>
      <c r="C75" s="447"/>
      <c r="D75" s="448"/>
      <c r="E75" s="71" t="s">
        <v>114</v>
      </c>
      <c r="F75" s="30">
        <f t="shared" si="32"/>
        <v>0</v>
      </c>
      <c r="G75" s="69">
        <f>G70</f>
        <v>0</v>
      </c>
      <c r="H75" s="69">
        <f t="shared" si="35"/>
        <v>0</v>
      </c>
      <c r="I75" s="69">
        <f t="shared" si="35"/>
        <v>0</v>
      </c>
      <c r="J75" s="69">
        <f t="shared" si="35"/>
        <v>0</v>
      </c>
      <c r="K75" s="69">
        <f t="shared" si="35"/>
        <v>0</v>
      </c>
      <c r="L75" s="69">
        <f t="shared" si="35"/>
        <v>0</v>
      </c>
      <c r="M75" s="69">
        <f t="shared" si="35"/>
        <v>0</v>
      </c>
      <c r="N75" s="69">
        <f t="shared" si="35"/>
        <v>0</v>
      </c>
      <c r="O75" s="69">
        <f t="shared" si="35"/>
        <v>0</v>
      </c>
      <c r="P75" s="69">
        <f t="shared" si="35"/>
        <v>0</v>
      </c>
      <c r="Q75" s="69">
        <f t="shared" si="35"/>
        <v>0</v>
      </c>
      <c r="R75" s="69">
        <f t="shared" si="35"/>
        <v>0</v>
      </c>
      <c r="S75" s="69">
        <f t="shared" si="35"/>
        <v>0</v>
      </c>
      <c r="T75" s="69">
        <f t="shared" si="35"/>
        <v>0</v>
      </c>
      <c r="U75" s="69">
        <f t="shared" si="35"/>
        <v>0</v>
      </c>
      <c r="V75" s="69">
        <f t="shared" si="35"/>
        <v>0</v>
      </c>
      <c r="W75" s="69">
        <f t="shared" si="35"/>
        <v>0</v>
      </c>
    </row>
    <row r="76" spans="1:23" s="44" customFormat="1" ht="15" customHeight="1">
      <c r="A76" s="440" t="s">
        <v>142</v>
      </c>
      <c r="B76" s="441"/>
      <c r="C76" s="441"/>
      <c r="D76" s="442"/>
      <c r="E76" s="52" t="s">
        <v>110</v>
      </c>
      <c r="F76" s="237">
        <f t="shared" si="32"/>
        <v>2.9</v>
      </c>
      <c r="G76" s="26">
        <f>SUM(G77:G80)</f>
        <v>0</v>
      </c>
      <c r="H76" s="237">
        <f t="shared" ref="H76:W76" si="37">SUM(H77:H80)</f>
        <v>0.96666666666666667</v>
      </c>
      <c r="I76" s="237">
        <f t="shared" si="37"/>
        <v>0.96666666666666667</v>
      </c>
      <c r="J76" s="237">
        <f t="shared" si="37"/>
        <v>0.96666666666666667</v>
      </c>
      <c r="K76" s="26">
        <f t="shared" si="37"/>
        <v>0</v>
      </c>
      <c r="L76" s="26">
        <f t="shared" si="37"/>
        <v>0</v>
      </c>
      <c r="M76" s="26">
        <f t="shared" si="37"/>
        <v>0</v>
      </c>
      <c r="N76" s="26">
        <f t="shared" si="37"/>
        <v>0</v>
      </c>
      <c r="O76" s="26">
        <f t="shared" si="37"/>
        <v>0</v>
      </c>
      <c r="P76" s="26">
        <f t="shared" si="37"/>
        <v>0</v>
      </c>
      <c r="Q76" s="26">
        <f t="shared" si="37"/>
        <v>0</v>
      </c>
      <c r="R76" s="26">
        <f t="shared" si="37"/>
        <v>0</v>
      </c>
      <c r="S76" s="26">
        <f t="shared" si="37"/>
        <v>0</v>
      </c>
      <c r="T76" s="26">
        <f t="shared" si="37"/>
        <v>0</v>
      </c>
      <c r="U76" s="26">
        <f t="shared" si="37"/>
        <v>0</v>
      </c>
      <c r="V76" s="26">
        <f t="shared" si="37"/>
        <v>0</v>
      </c>
      <c r="W76" s="26">
        <f t="shared" si="37"/>
        <v>0</v>
      </c>
    </row>
    <row r="77" spans="1:23" s="55" customFormat="1" ht="31.5">
      <c r="A77" s="443"/>
      <c r="B77" s="444"/>
      <c r="C77" s="444"/>
      <c r="D77" s="445"/>
      <c r="E77" s="71" t="s">
        <v>111</v>
      </c>
      <c r="F77" s="30">
        <f t="shared" si="32"/>
        <v>0</v>
      </c>
      <c r="G77" s="69">
        <f>G72+G61+G25+G14</f>
        <v>0</v>
      </c>
      <c r="H77" s="69">
        <f t="shared" ref="H77:W80" si="38">H72+H61+H25+H14</f>
        <v>0</v>
      </c>
      <c r="I77" s="69">
        <f t="shared" si="38"/>
        <v>0</v>
      </c>
      <c r="J77" s="69">
        <f t="shared" si="38"/>
        <v>0</v>
      </c>
      <c r="K77" s="69">
        <f t="shared" si="38"/>
        <v>0</v>
      </c>
      <c r="L77" s="69">
        <f t="shared" si="38"/>
        <v>0</v>
      </c>
      <c r="M77" s="69">
        <f t="shared" si="38"/>
        <v>0</v>
      </c>
      <c r="N77" s="69">
        <f t="shared" si="38"/>
        <v>0</v>
      </c>
      <c r="O77" s="69">
        <f t="shared" si="38"/>
        <v>0</v>
      </c>
      <c r="P77" s="69">
        <f t="shared" si="38"/>
        <v>0</v>
      </c>
      <c r="Q77" s="69">
        <f t="shared" si="38"/>
        <v>0</v>
      </c>
      <c r="R77" s="69">
        <f t="shared" si="38"/>
        <v>0</v>
      </c>
      <c r="S77" s="69">
        <f t="shared" si="38"/>
        <v>0</v>
      </c>
      <c r="T77" s="69">
        <f t="shared" si="38"/>
        <v>0</v>
      </c>
      <c r="U77" s="69">
        <f t="shared" si="38"/>
        <v>0</v>
      </c>
      <c r="V77" s="69">
        <f t="shared" si="38"/>
        <v>0</v>
      </c>
      <c r="W77" s="69">
        <f t="shared" si="38"/>
        <v>0</v>
      </c>
    </row>
    <row r="78" spans="1:23" s="44" customFormat="1">
      <c r="A78" s="443"/>
      <c r="B78" s="444"/>
      <c r="C78" s="444"/>
      <c r="D78" s="445"/>
      <c r="E78" s="71" t="s">
        <v>112</v>
      </c>
      <c r="F78" s="238">
        <f t="shared" si="32"/>
        <v>2.9</v>
      </c>
      <c r="G78" s="69">
        <f>G73+G62+G26+G15</f>
        <v>0</v>
      </c>
      <c r="H78" s="245">
        <f t="shared" ref="H78:V78" si="39">H73+H62+H26+H15</f>
        <v>0.96666666666666667</v>
      </c>
      <c r="I78" s="245">
        <f t="shared" si="39"/>
        <v>0.96666666666666667</v>
      </c>
      <c r="J78" s="245">
        <f t="shared" si="39"/>
        <v>0.96666666666666667</v>
      </c>
      <c r="K78" s="69">
        <f t="shared" si="39"/>
        <v>0</v>
      </c>
      <c r="L78" s="69">
        <f t="shared" si="39"/>
        <v>0</v>
      </c>
      <c r="M78" s="69">
        <f t="shared" si="39"/>
        <v>0</v>
      </c>
      <c r="N78" s="69">
        <f t="shared" si="39"/>
        <v>0</v>
      </c>
      <c r="O78" s="69">
        <f t="shared" si="39"/>
        <v>0</v>
      </c>
      <c r="P78" s="69">
        <f t="shared" si="39"/>
        <v>0</v>
      </c>
      <c r="Q78" s="69">
        <f t="shared" si="39"/>
        <v>0</v>
      </c>
      <c r="R78" s="69">
        <f t="shared" si="39"/>
        <v>0</v>
      </c>
      <c r="S78" s="69">
        <f t="shared" si="39"/>
        <v>0</v>
      </c>
      <c r="T78" s="69">
        <f t="shared" si="39"/>
        <v>0</v>
      </c>
      <c r="U78" s="69">
        <f t="shared" si="39"/>
        <v>0</v>
      </c>
      <c r="V78" s="69">
        <f t="shared" si="39"/>
        <v>0</v>
      </c>
      <c r="W78" s="69">
        <f t="shared" si="38"/>
        <v>0</v>
      </c>
    </row>
    <row r="79" spans="1:23" s="44" customFormat="1">
      <c r="A79" s="443"/>
      <c r="B79" s="444"/>
      <c r="C79" s="444"/>
      <c r="D79" s="445"/>
      <c r="E79" s="51" t="s">
        <v>113</v>
      </c>
      <c r="F79" s="30">
        <f t="shared" si="32"/>
        <v>0</v>
      </c>
      <c r="G79" s="69">
        <f>G74+G63+G27+G16</f>
        <v>0</v>
      </c>
      <c r="H79" s="69">
        <f t="shared" si="38"/>
        <v>0</v>
      </c>
      <c r="I79" s="69">
        <f t="shared" si="38"/>
        <v>0</v>
      </c>
      <c r="J79" s="69">
        <f t="shared" si="38"/>
        <v>0</v>
      </c>
      <c r="K79" s="69">
        <f t="shared" si="38"/>
        <v>0</v>
      </c>
      <c r="L79" s="69">
        <f t="shared" si="38"/>
        <v>0</v>
      </c>
      <c r="M79" s="69">
        <f t="shared" si="38"/>
        <v>0</v>
      </c>
      <c r="N79" s="69">
        <f t="shared" si="38"/>
        <v>0</v>
      </c>
      <c r="O79" s="69">
        <f t="shared" si="38"/>
        <v>0</v>
      </c>
      <c r="P79" s="69">
        <f t="shared" si="38"/>
        <v>0</v>
      </c>
      <c r="Q79" s="69">
        <f t="shared" si="38"/>
        <v>0</v>
      </c>
      <c r="R79" s="69">
        <f t="shared" si="38"/>
        <v>0</v>
      </c>
      <c r="S79" s="69">
        <f t="shared" si="38"/>
        <v>0</v>
      </c>
      <c r="T79" s="69">
        <f t="shared" si="38"/>
        <v>0</v>
      </c>
      <c r="U79" s="69">
        <f t="shared" si="38"/>
        <v>0</v>
      </c>
      <c r="V79" s="69">
        <f t="shared" si="38"/>
        <v>0</v>
      </c>
      <c r="W79" s="69">
        <f t="shared" si="38"/>
        <v>0</v>
      </c>
    </row>
    <row r="80" spans="1:23" s="44" customFormat="1" ht="31.5">
      <c r="A80" s="446"/>
      <c r="B80" s="447"/>
      <c r="C80" s="447"/>
      <c r="D80" s="448"/>
      <c r="E80" s="71" t="s">
        <v>114</v>
      </c>
      <c r="F80" s="30">
        <f t="shared" si="32"/>
        <v>0</v>
      </c>
      <c r="G80" s="69">
        <f>G75+G64+G28+G17</f>
        <v>0</v>
      </c>
      <c r="H80" s="69">
        <f t="shared" si="38"/>
        <v>0</v>
      </c>
      <c r="I80" s="69">
        <f t="shared" si="38"/>
        <v>0</v>
      </c>
      <c r="J80" s="69">
        <f t="shared" si="38"/>
        <v>0</v>
      </c>
      <c r="K80" s="69">
        <f t="shared" si="38"/>
        <v>0</v>
      </c>
      <c r="L80" s="69">
        <f t="shared" si="38"/>
        <v>0</v>
      </c>
      <c r="M80" s="69">
        <f t="shared" si="38"/>
        <v>0</v>
      </c>
      <c r="N80" s="69">
        <f t="shared" si="38"/>
        <v>0</v>
      </c>
      <c r="O80" s="69">
        <f t="shared" si="38"/>
        <v>0</v>
      </c>
      <c r="P80" s="69">
        <f t="shared" si="38"/>
        <v>0</v>
      </c>
      <c r="Q80" s="69">
        <f t="shared" si="38"/>
        <v>0</v>
      </c>
      <c r="R80" s="69">
        <f t="shared" si="38"/>
        <v>0</v>
      </c>
      <c r="S80" s="69">
        <f t="shared" si="38"/>
        <v>0</v>
      </c>
      <c r="T80" s="69">
        <f t="shared" si="38"/>
        <v>0</v>
      </c>
      <c r="U80" s="69">
        <f t="shared" si="38"/>
        <v>0</v>
      </c>
      <c r="V80" s="69">
        <f t="shared" si="38"/>
        <v>0</v>
      </c>
      <c r="W80" s="69">
        <f t="shared" si="38"/>
        <v>0</v>
      </c>
    </row>
  </sheetData>
  <mergeCells count="54">
    <mergeCell ref="A55:A59"/>
    <mergeCell ref="B55:B59"/>
    <mergeCell ref="C55:C59"/>
    <mergeCell ref="D55:D59"/>
    <mergeCell ref="A71:D75"/>
    <mergeCell ref="A76:D80"/>
    <mergeCell ref="A60:D64"/>
    <mergeCell ref="B65:W65"/>
    <mergeCell ref="A66:A70"/>
    <mergeCell ref="B66:B70"/>
    <mergeCell ref="C66:C70"/>
    <mergeCell ref="D66:D70"/>
    <mergeCell ref="A50:A54"/>
    <mergeCell ref="B50:B54"/>
    <mergeCell ref="C50:C54"/>
    <mergeCell ref="D50:D54"/>
    <mergeCell ref="A45:A49"/>
    <mergeCell ref="B45:B49"/>
    <mergeCell ref="C45:C49"/>
    <mergeCell ref="D45:D49"/>
    <mergeCell ref="A40:A44"/>
    <mergeCell ref="B40:B44"/>
    <mergeCell ref="C40:C44"/>
    <mergeCell ref="D40:D44"/>
    <mergeCell ref="A35:A39"/>
    <mergeCell ref="B35:B39"/>
    <mergeCell ref="C35:C39"/>
    <mergeCell ref="D35:D39"/>
    <mergeCell ref="A24:D28"/>
    <mergeCell ref="B29:W29"/>
    <mergeCell ref="A30:A34"/>
    <mergeCell ref="B30:B34"/>
    <mergeCell ref="C30:C34"/>
    <mergeCell ref="D30:D34"/>
    <mergeCell ref="A13:D17"/>
    <mergeCell ref="B18:W18"/>
    <mergeCell ref="A19:A23"/>
    <mergeCell ref="B19:B23"/>
    <mergeCell ref="C19:C23"/>
    <mergeCell ref="D19:D23"/>
    <mergeCell ref="B6:W6"/>
    <mergeCell ref="B7:W7"/>
    <mergeCell ref="A8:A12"/>
    <mergeCell ref="B8:B12"/>
    <mergeCell ref="C8:C12"/>
    <mergeCell ref="D8:D12"/>
    <mergeCell ref="A1:W1"/>
    <mergeCell ref="A2:W2"/>
    <mergeCell ref="A3:A4"/>
    <mergeCell ref="B3:B4"/>
    <mergeCell ref="C3:C4"/>
    <mergeCell ref="D3:D4"/>
    <mergeCell ref="E3:E4"/>
    <mergeCell ref="F3:W3"/>
  </mergeCells>
  <phoneticPr fontId="0" type="noConversion"/>
  <conditionalFormatting sqref="B8:B12 G1:W4 G6:I7 K6:W7 H5 J5:J7 L5 N5 P5 R5 T5 V5 F1:F7 F14:W18 F20:W23 F25:W29 F9:W12 F31:W39 F41:W65 F67:W70 F72:W65536">
    <cfRule type="cellIs" dxfId="6" priority="5" operator="equal">
      <formula>0</formula>
    </cfRule>
  </conditionalFormatting>
  <conditionalFormatting sqref="F25:F29 X19:IV19 A66:E66 F14:F18 F2:F7 X8:IV8 A8:E8 X13:IV13 A13:E13 X24:IV24 A40:E40 X66:IV66 A71:E71 X71:IV71 X40:IV40 A24:E24 A19:D19 H5 J5 L5 N5 P5 R5 T5 V5 F9:F12 F20:F23 A30:E30 X30:IV30 F31:W34 F36:F39 A35:XFD35 F41:F44 F46:F49 A45:XFD45 F51:F54 A50:XFD50 F56:F59 A55:XFD55 F61:F65 A60:XFD60 F67:F70 F72:F75 F77:F65536 A76:XFD76">
    <cfRule type="cellIs" dxfId="5" priority="4" operator="equal">
      <formula>0</formula>
    </cfRule>
  </conditionalFormatting>
  <conditionalFormatting sqref="M46:W49 G56:W59 G36:W39 F50:W50 F60:W60 F76:W76">
    <cfRule type="cellIs" dxfId="4" priority="3" operator="equal">
      <formula>0</formula>
    </cfRule>
  </conditionalFormatting>
  <conditionalFormatting sqref="F1">
    <cfRule type="cellIs" dxfId="3" priority="2" operator="equal">
      <formula>0</formula>
    </cfRule>
  </conditionalFormatting>
  <conditionalFormatting sqref="G31:W34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firstPageNumber="196" orientation="landscape" useFirstPageNumber="1" r:id="rId1"/>
  <headerFooter>
    <oddFooter>&amp;R&amp;"Times New Roman,обычный"&amp;P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W40"/>
  <sheetViews>
    <sheetView view="pageBreakPreview" topLeftCell="B16" zoomScale="70" zoomScaleNormal="55" zoomScaleSheetLayoutView="70" workbookViewId="0">
      <selection activeCell="K28" sqref="K28"/>
    </sheetView>
  </sheetViews>
  <sheetFormatPr defaultRowHeight="15.75"/>
  <cols>
    <col min="1" max="1" width="9.140625" style="2" hidden="1" customWidth="1"/>
    <col min="2" max="2" width="34.42578125" style="2" customWidth="1"/>
    <col min="3" max="3" width="14.28515625" style="3" customWidth="1"/>
    <col min="4" max="4" width="16.140625" style="3" customWidth="1"/>
    <col min="5" max="5" width="15.140625" style="3" customWidth="1"/>
    <col min="6" max="6" width="12.28515625" style="11" customWidth="1"/>
    <col min="7" max="7" width="10.140625" style="11" customWidth="1"/>
    <col min="8" max="8" width="10.42578125" style="11" customWidth="1"/>
    <col min="9" max="9" width="11" style="11" customWidth="1"/>
    <col min="10" max="10" width="10.42578125" style="11" customWidth="1"/>
    <col min="11" max="11" width="11" style="11" customWidth="1"/>
    <col min="12" max="17" width="10.7109375" style="11" customWidth="1"/>
    <col min="18" max="19" width="11" style="11" customWidth="1"/>
    <col min="20" max="20" width="10.28515625" style="11" customWidth="1"/>
    <col min="21" max="21" width="14.5703125" style="155" customWidth="1"/>
    <col min="22" max="22" width="20.140625" style="155" customWidth="1"/>
    <col min="23" max="23" width="9.140625" style="3"/>
    <col min="24" max="16384" width="9.140625" style="2"/>
  </cols>
  <sheetData>
    <row r="1" spans="1:23" s="21" customFormat="1" ht="16.5" customHeight="1">
      <c r="A1" s="124" t="s">
        <v>100</v>
      </c>
    </row>
    <row r="2" spans="1:23" ht="15.75" customHeight="1" thickBot="1">
      <c r="A2" s="128"/>
      <c r="B2" s="460" t="s">
        <v>387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</row>
    <row r="3" spans="1:23" ht="42.75" customHeight="1">
      <c r="A3" s="463" t="s">
        <v>0</v>
      </c>
      <c r="B3" s="465" t="s">
        <v>241</v>
      </c>
      <c r="C3" s="465" t="s">
        <v>2</v>
      </c>
      <c r="D3" s="154" t="s">
        <v>233</v>
      </c>
      <c r="E3" s="454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455"/>
      <c r="S3" s="455"/>
      <c r="T3" s="456"/>
      <c r="U3" s="466" t="s">
        <v>372</v>
      </c>
      <c r="V3" s="468" t="s">
        <v>373</v>
      </c>
    </row>
    <row r="4" spans="1:23" ht="32.25" customHeight="1">
      <c r="A4" s="464"/>
      <c r="B4" s="311"/>
      <c r="C4" s="311"/>
      <c r="D4" s="13" t="s">
        <v>4</v>
      </c>
      <c r="E4" s="13" t="s">
        <v>5</v>
      </c>
      <c r="F4" s="13" t="s">
        <v>6</v>
      </c>
      <c r="G4" s="13" t="s">
        <v>19</v>
      </c>
      <c r="H4" s="13" t="s">
        <v>20</v>
      </c>
      <c r="I4" s="13" t="s">
        <v>21</v>
      </c>
      <c r="J4" s="13" t="s">
        <v>22</v>
      </c>
      <c r="K4" s="13" t="s">
        <v>18</v>
      </c>
      <c r="L4" s="13" t="s">
        <v>303</v>
      </c>
      <c r="M4" s="13" t="s">
        <v>304</v>
      </c>
      <c r="N4" s="13" t="s">
        <v>305</v>
      </c>
      <c r="O4" s="13" t="s">
        <v>306</v>
      </c>
      <c r="P4" s="13" t="s">
        <v>161</v>
      </c>
      <c r="Q4" s="13" t="s">
        <v>307</v>
      </c>
      <c r="R4" s="13" t="s">
        <v>308</v>
      </c>
      <c r="S4" s="13" t="s">
        <v>317</v>
      </c>
      <c r="T4" s="13" t="s">
        <v>318</v>
      </c>
      <c r="U4" s="467"/>
      <c r="V4" s="469"/>
    </row>
    <row r="5" spans="1:23" ht="16.5" customHeight="1">
      <c r="A5" s="131"/>
      <c r="B5" s="13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</row>
    <row r="6" spans="1:23" s="126" customFormat="1">
      <c r="A6" s="470" t="s">
        <v>31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2"/>
      <c r="W6" s="125"/>
    </row>
    <row r="7" spans="1:23" ht="15.75" customHeight="1">
      <c r="A7" s="132"/>
      <c r="B7" s="6" t="s">
        <v>29</v>
      </c>
      <c r="C7" s="148" t="s">
        <v>28</v>
      </c>
      <c r="D7" s="246">
        <f ca="1">'Приложение 1 (ЦП)'!D14</f>
        <v>3.84</v>
      </c>
      <c r="E7" s="246">
        <f ca="1">'Приложение 1 (ЦП)'!E14</f>
        <v>3.93</v>
      </c>
      <c r="F7" s="246">
        <f ca="1">'Приложение 1 (ЦП)'!F14</f>
        <v>4.0199999999999996</v>
      </c>
      <c r="G7" s="246">
        <f ca="1">'Приложение 1 (ЦП)'!G14</f>
        <v>4.1100000000000003</v>
      </c>
      <c r="H7" s="246">
        <f ca="1">'Приложение 1 (ЦП)'!H14</f>
        <v>4.2</v>
      </c>
      <c r="I7" s="246">
        <f ca="1">'Приложение 1 (ЦП)'!I14</f>
        <v>4.3</v>
      </c>
      <c r="J7" s="246">
        <f ca="1">'Приложение 1 (ЦП)'!J14</f>
        <v>4.3899999999999997</v>
      </c>
      <c r="K7" s="246">
        <f ca="1">'Приложение 1 (ЦП)'!K14</f>
        <v>4.4800000000000004</v>
      </c>
      <c r="L7" s="246">
        <f ca="1">'Приложение 1 (ЦП)'!L14</f>
        <v>4.63</v>
      </c>
      <c r="M7" s="246">
        <f ca="1">'Приложение 1 (ЦП)'!M14</f>
        <v>4.78</v>
      </c>
      <c r="N7" s="246">
        <f ca="1">'Приложение 1 (ЦП)'!N14</f>
        <v>4.93</v>
      </c>
      <c r="O7" s="246">
        <f ca="1">'Приложение 1 (ЦП)'!O14</f>
        <v>5.08</v>
      </c>
      <c r="P7" s="246">
        <f ca="1">'Приложение 1 (ЦП)'!P14</f>
        <v>5.23</v>
      </c>
      <c r="Q7" s="246">
        <f ca="1">'Приложение 1 (ЦП)'!Q14</f>
        <v>5.38</v>
      </c>
      <c r="R7" s="246">
        <f ca="1">'Приложение 1 (ЦП)'!R14</f>
        <v>5.53</v>
      </c>
      <c r="S7" s="246">
        <f ca="1">'Приложение 1 (ЦП)'!S14</f>
        <v>5.67</v>
      </c>
      <c r="T7" s="246">
        <f ca="1">'Приложение 1 (ЦП)'!T14</f>
        <v>5.82</v>
      </c>
      <c r="U7" s="156">
        <f>K7/D7*100</f>
        <v>116.66666666666667</v>
      </c>
      <c r="V7" s="159">
        <f>T7/D7*100</f>
        <v>151.56250000000003</v>
      </c>
    </row>
    <row r="8" spans="1:23">
      <c r="A8" s="133"/>
      <c r="B8" s="6" t="s">
        <v>39</v>
      </c>
      <c r="C8" s="148" t="s">
        <v>30</v>
      </c>
      <c r="D8" s="246">
        <f ca="1">'Приложение 1 (ЦП)'!D15</f>
        <v>1.0960000000000001</v>
      </c>
      <c r="E8" s="246">
        <f ca="1">'Приложение 1 (ЦП)'!E15</f>
        <v>1.1222857142857143</v>
      </c>
      <c r="F8" s="246">
        <f ca="1">'Приложение 1 (ЦП)'!F15</f>
        <v>1.1485714285714286</v>
      </c>
      <c r="G8" s="246">
        <f ca="1">'Приложение 1 (ЦП)'!G15</f>
        <v>1.1748571428571428</v>
      </c>
      <c r="H8" s="246">
        <f ca="1">'Приложение 1 (ЦП)'!H15</f>
        <v>1.2011428571428571</v>
      </c>
      <c r="I8" s="246">
        <f ca="1">'Приложение 1 (ЦП)'!I15</f>
        <v>1.2274285714285713</v>
      </c>
      <c r="J8" s="246">
        <f ca="1">'Приложение 1 (ЦП)'!J15</f>
        <v>1.2537142857142856</v>
      </c>
      <c r="K8" s="246">
        <f ca="1">'Приложение 1 (ЦП)'!K15</f>
        <v>1.28</v>
      </c>
      <c r="L8" s="246">
        <f ca="1">'Приложение 1 (ЦП)'!L15</f>
        <v>1.3066666666666666</v>
      </c>
      <c r="M8" s="246">
        <f ca="1">'Приложение 1 (ЦП)'!M15</f>
        <v>1.3333333333333333</v>
      </c>
      <c r="N8" s="246">
        <f ca="1">'Приложение 1 (ЦП)'!N15</f>
        <v>1.3599999999999999</v>
      </c>
      <c r="O8" s="246">
        <f ca="1">'Приложение 1 (ЦП)'!O15</f>
        <v>1.3866666666666665</v>
      </c>
      <c r="P8" s="246">
        <f ca="1">'Приложение 1 (ЦП)'!P15</f>
        <v>1.4133333333333331</v>
      </c>
      <c r="Q8" s="246">
        <f ca="1">'Приложение 1 (ЦП)'!Q15</f>
        <v>1.4399999999999997</v>
      </c>
      <c r="R8" s="246">
        <f ca="1">'Приложение 1 (ЦП)'!R15</f>
        <v>1.4666666666666663</v>
      </c>
      <c r="S8" s="246">
        <f ca="1">'Приложение 1 (ЦП)'!S15</f>
        <v>1.493333333333333</v>
      </c>
      <c r="T8" s="246">
        <f ca="1">'Приложение 1 (ЦП)'!T15</f>
        <v>1.5199999999999996</v>
      </c>
      <c r="U8" s="156">
        <f>K8/D8*100</f>
        <v>116.7883211678832</v>
      </c>
      <c r="V8" s="159">
        <f>T8/D8*100</f>
        <v>138.68613138686126</v>
      </c>
    </row>
    <row r="9" spans="1:23">
      <c r="A9" s="133"/>
      <c r="B9" s="6" t="s">
        <v>40</v>
      </c>
      <c r="C9" s="148" t="s">
        <v>30</v>
      </c>
      <c r="D9" s="246">
        <f ca="1">'Приложение 1 (ЦП)'!D16</f>
        <v>0</v>
      </c>
      <c r="E9" s="246">
        <f ca="1">'Приложение 1 (ЦП)'!E16</f>
        <v>2.6285714285714246E-2</v>
      </c>
      <c r="F9" s="246">
        <f ca="1">'Приложение 1 (ЦП)'!F16</f>
        <v>5.2571428571428491E-2</v>
      </c>
      <c r="G9" s="246">
        <f ca="1">'Приложение 1 (ЦП)'!G16</f>
        <v>7.8857142857142737E-2</v>
      </c>
      <c r="H9" s="246">
        <f ca="1">'Приложение 1 (ЦП)'!H16</f>
        <v>0.10514285714285698</v>
      </c>
      <c r="I9" s="246">
        <f ca="1">'Приложение 1 (ЦП)'!I16</f>
        <v>0.13142857142857123</v>
      </c>
      <c r="J9" s="246">
        <f ca="1">'Приложение 1 (ЦП)'!J16</f>
        <v>0.15771428571428547</v>
      </c>
      <c r="K9" s="246">
        <f ca="1">'Приложение 1 (ЦП)'!K16</f>
        <v>0.18399999999999994</v>
      </c>
      <c r="L9" s="246">
        <f ca="1">'Приложение 1 (ЦП)'!L16</f>
        <v>0.21066666666666656</v>
      </c>
      <c r="M9" s="246">
        <f ca="1">'Приложение 1 (ЦП)'!M16</f>
        <v>0.23733333333333317</v>
      </c>
      <c r="N9" s="246">
        <f ca="1">'Приложение 1 (ЦП)'!N16</f>
        <v>0.26399999999999979</v>
      </c>
      <c r="O9" s="246">
        <f ca="1">'Приложение 1 (ЦП)'!O16</f>
        <v>0.29066666666666641</v>
      </c>
      <c r="P9" s="246">
        <f ca="1">'Приложение 1 (ЦП)'!P16</f>
        <v>0.31733333333333302</v>
      </c>
      <c r="Q9" s="246">
        <f ca="1">'Приложение 1 (ЦП)'!Q16</f>
        <v>0.34399999999999964</v>
      </c>
      <c r="R9" s="246">
        <f ca="1">'Приложение 1 (ЦП)'!R16</f>
        <v>0.37066666666666626</v>
      </c>
      <c r="S9" s="246">
        <f ca="1">'Приложение 1 (ЦП)'!S16</f>
        <v>0.39733333333333287</v>
      </c>
      <c r="T9" s="246">
        <f ca="1">'Приложение 1 (ЦП)'!T16</f>
        <v>0.42399999999999949</v>
      </c>
      <c r="U9" s="91" t="s">
        <v>87</v>
      </c>
      <c r="V9" s="91" t="s">
        <v>87</v>
      </c>
    </row>
    <row r="10" spans="1:23" ht="16.5" customHeight="1">
      <c r="A10" s="133"/>
      <c r="B10" s="6" t="s">
        <v>41</v>
      </c>
      <c r="C10" s="148" t="s">
        <v>8</v>
      </c>
      <c r="D10" s="168">
        <f ca="1">'Приложение 1 (ЦП)'!D17</f>
        <v>17.396825396825399</v>
      </c>
      <c r="E10" s="168">
        <f ca="1">'Приложение 1 (ЦП)'!E17</f>
        <v>17.814058956916099</v>
      </c>
      <c r="F10" s="168">
        <f ca="1">'Приложение 1 (ЦП)'!F17</f>
        <v>18.231292517006803</v>
      </c>
      <c r="G10" s="168">
        <f ca="1">'Приложение 1 (ЦП)'!G17</f>
        <v>18.648526077097504</v>
      </c>
      <c r="H10" s="168">
        <f ca="1">'Приложение 1 (ЦП)'!H17</f>
        <v>19.065759637188208</v>
      </c>
      <c r="I10" s="168">
        <f ca="1">'Приложение 1 (ЦП)'!I17</f>
        <v>19.482993197278912</v>
      </c>
      <c r="J10" s="168">
        <f ca="1">'Приложение 1 (ЦП)'!J17</f>
        <v>19.900226757369612</v>
      </c>
      <c r="K10" s="168">
        <f ca="1">'Приложение 1 (ЦП)'!K17</f>
        <v>20.317460317460316</v>
      </c>
      <c r="L10" s="168">
        <f ca="1">'Приложение 1 (ЦП)'!L17</f>
        <v>20.74074074074074</v>
      </c>
      <c r="M10" s="168">
        <f ca="1">'Приложение 1 (ЦП)'!M17</f>
        <v>21.164021164021165</v>
      </c>
      <c r="N10" s="168">
        <f ca="1">'Приложение 1 (ЦП)'!N17</f>
        <v>21.587301587301585</v>
      </c>
      <c r="O10" s="168">
        <f ca="1">'Приложение 1 (ЦП)'!O17</f>
        <v>22.010582010582009</v>
      </c>
      <c r="P10" s="168">
        <f ca="1">'Приложение 1 (ЦП)'!P17</f>
        <v>22.43386243386243</v>
      </c>
      <c r="Q10" s="168">
        <f ca="1">'Приложение 1 (ЦП)'!Q17</f>
        <v>22.857142857142854</v>
      </c>
      <c r="R10" s="168">
        <f ca="1">'Приложение 1 (ЦП)'!R17</f>
        <v>23.280423280423275</v>
      </c>
      <c r="S10" s="168">
        <f ca="1">'Приложение 1 (ЦП)'!S17</f>
        <v>23.703703703703699</v>
      </c>
      <c r="T10" s="168">
        <f ca="1">'Приложение 1 (ЦП)'!T17</f>
        <v>24.126984126984123</v>
      </c>
      <c r="U10" s="91" t="s">
        <v>87</v>
      </c>
      <c r="V10" s="91" t="s">
        <v>87</v>
      </c>
    </row>
    <row r="11" spans="1:23" s="126" customFormat="1">
      <c r="A11" s="451" t="s">
        <v>54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3"/>
      <c r="W11" s="125"/>
    </row>
    <row r="12" spans="1:23">
      <c r="A12" s="132"/>
      <c r="B12" s="6" t="s">
        <v>62</v>
      </c>
      <c r="C12" s="148" t="s">
        <v>60</v>
      </c>
      <c r="D12" s="144">
        <f ca="1">'Приложение 1 (ЦП)'!D37</f>
        <v>5061</v>
      </c>
      <c r="E12" s="144">
        <f ca="1">'Приложение 1 (ЦП)'!E37</f>
        <v>5061</v>
      </c>
      <c r="F12" s="144">
        <f ca="1">'Приложение 1 (ЦП)'!F37</f>
        <v>6871</v>
      </c>
      <c r="G12" s="144">
        <f ca="1">'Приложение 1 (ЦП)'!G37</f>
        <v>6871</v>
      </c>
      <c r="H12" s="144">
        <f ca="1">'Приложение 1 (ЦП)'!H37</f>
        <v>6871</v>
      </c>
      <c r="I12" s="144">
        <f ca="1">'Приложение 1 (ЦП)'!I37</f>
        <v>6871</v>
      </c>
      <c r="J12" s="144">
        <f ca="1">'Приложение 1 (ЦП)'!J37</f>
        <v>6871</v>
      </c>
      <c r="K12" s="144">
        <f ca="1">'Приложение 1 (ЦП)'!K37</f>
        <v>6871</v>
      </c>
      <c r="L12" s="144">
        <f ca="1">'Приложение 1 (ЦП)'!L37</f>
        <v>6871</v>
      </c>
      <c r="M12" s="144">
        <f ca="1">'Приложение 1 (ЦП)'!M37</f>
        <v>6871</v>
      </c>
      <c r="N12" s="144">
        <f ca="1">'Приложение 1 (ЦП)'!N37</f>
        <v>6871</v>
      </c>
      <c r="O12" s="144">
        <f ca="1">'Приложение 1 (ЦП)'!O37</f>
        <v>6871</v>
      </c>
      <c r="P12" s="144">
        <f ca="1">'Приложение 1 (ЦП)'!P37</f>
        <v>6871</v>
      </c>
      <c r="Q12" s="144">
        <f ca="1">'Приложение 1 (ЦП)'!Q37</f>
        <v>6871</v>
      </c>
      <c r="R12" s="144">
        <f ca="1">'Приложение 1 (ЦП)'!R37</f>
        <v>6871</v>
      </c>
      <c r="S12" s="144">
        <f ca="1">'Приложение 1 (ЦП)'!S37</f>
        <v>6871</v>
      </c>
      <c r="T12" s="144">
        <f ca="1">'Приложение 1 (ЦП)'!T37</f>
        <v>6871</v>
      </c>
      <c r="U12" s="156">
        <f>K12/D12*100</f>
        <v>135.76368306658765</v>
      </c>
      <c r="V12" s="159">
        <f>T12/D12*100</f>
        <v>135.76368306658765</v>
      </c>
    </row>
    <row r="13" spans="1:23" ht="16.5" customHeight="1">
      <c r="A13" s="133"/>
      <c r="B13" s="6" t="s">
        <v>39</v>
      </c>
      <c r="C13" s="148" t="s">
        <v>61</v>
      </c>
      <c r="D13" s="145">
        <f ca="1">'Приложение 1 (ЦП)'!D38</f>
        <v>2.04</v>
      </c>
      <c r="E13" s="145">
        <f ca="1">'Приложение 1 (ЦП)'!E38</f>
        <v>2.6779999999999999</v>
      </c>
      <c r="F13" s="145">
        <f ca="1">'Приложение 1 (ЦП)'!F38</f>
        <v>2.798</v>
      </c>
      <c r="G13" s="145">
        <f ca="1">'Приложение 1 (ЦП)'!G38</f>
        <v>2.948</v>
      </c>
      <c r="H13" s="145">
        <f ca="1">'Приложение 1 (ЦП)'!H38</f>
        <v>2.96</v>
      </c>
      <c r="I13" s="145">
        <f ca="1">'Приложение 1 (ЦП)'!I38</f>
        <v>2.9870000000000001</v>
      </c>
      <c r="J13" s="145">
        <f ca="1">'Приложение 1 (ЦП)'!J38</f>
        <v>2.9870000000000001</v>
      </c>
      <c r="K13" s="145">
        <f ca="1">'Приложение 1 (ЦП)'!K38</f>
        <v>2.9870000000000001</v>
      </c>
      <c r="L13" s="145">
        <f ca="1">'Приложение 1 (ЦП)'!L38</f>
        <v>2.9870000000000001</v>
      </c>
      <c r="M13" s="145">
        <f ca="1">'Приложение 1 (ЦП)'!M38</f>
        <v>3.008</v>
      </c>
      <c r="N13" s="145">
        <f ca="1">'Приложение 1 (ЦП)'!N38</f>
        <v>3.008</v>
      </c>
      <c r="O13" s="145">
        <f ca="1">'Приложение 1 (ЦП)'!O38</f>
        <v>3.008</v>
      </c>
      <c r="P13" s="145">
        <f ca="1">'Приложение 1 (ЦП)'!P38</f>
        <v>3.008</v>
      </c>
      <c r="Q13" s="145">
        <f ca="1">'Приложение 1 (ЦП)'!Q38</f>
        <v>3.008</v>
      </c>
      <c r="R13" s="145">
        <f ca="1">'Приложение 1 (ЦП)'!R38</f>
        <v>3.008</v>
      </c>
      <c r="S13" s="145">
        <f ca="1">'Приложение 1 (ЦП)'!S38</f>
        <v>3.008</v>
      </c>
      <c r="T13" s="145">
        <f ca="1">'Приложение 1 (ЦП)'!T38</f>
        <v>3.008</v>
      </c>
      <c r="U13" s="156">
        <f>K13/D13*100</f>
        <v>146.42156862745099</v>
      </c>
      <c r="V13" s="159">
        <f>T13/D13*100</f>
        <v>147.45098039215685</v>
      </c>
    </row>
    <row r="14" spans="1:23">
      <c r="A14" s="133"/>
      <c r="B14" s="6" t="s">
        <v>40</v>
      </c>
      <c r="C14" s="148" t="s">
        <v>61</v>
      </c>
      <c r="D14" s="145" t="str">
        <f ca="1">'Приложение 1 (ЦП)'!D39</f>
        <v>-</v>
      </c>
      <c r="E14" s="145">
        <f ca="1">'Приложение 1 (ЦП)'!E39</f>
        <v>0</v>
      </c>
      <c r="F14" s="145">
        <f ca="1">'Приложение 1 (ЦП)'!F39</f>
        <v>0.28799999999999998</v>
      </c>
      <c r="G14" s="145">
        <f ca="1">'Приложение 1 (ЦП)'!G39</f>
        <v>0</v>
      </c>
      <c r="H14" s="145">
        <f ca="1">'Приложение 1 (ЦП)'!H39</f>
        <v>0</v>
      </c>
      <c r="I14" s="145">
        <f ca="1">'Приложение 1 (ЦП)'!I39</f>
        <v>0</v>
      </c>
      <c r="J14" s="145">
        <f ca="1">'Приложение 1 (ЦП)'!J39</f>
        <v>0</v>
      </c>
      <c r="K14" s="145">
        <f ca="1">'Приложение 1 (ЦП)'!K39</f>
        <v>0</v>
      </c>
      <c r="L14" s="145">
        <f ca="1">'Приложение 1 (ЦП)'!L39</f>
        <v>0</v>
      </c>
      <c r="M14" s="145">
        <f ca="1">'Приложение 1 (ЦП)'!M39</f>
        <v>0</v>
      </c>
      <c r="N14" s="145">
        <f ca="1">'Приложение 1 (ЦП)'!N39</f>
        <v>0</v>
      </c>
      <c r="O14" s="145">
        <f ca="1">'Приложение 1 (ЦП)'!O39</f>
        <v>0</v>
      </c>
      <c r="P14" s="145">
        <f ca="1">'Приложение 1 (ЦП)'!P39</f>
        <v>0</v>
      </c>
      <c r="Q14" s="145">
        <f ca="1">'Приложение 1 (ЦП)'!Q39</f>
        <v>0</v>
      </c>
      <c r="R14" s="145">
        <f ca="1">'Приложение 1 (ЦП)'!R39</f>
        <v>0</v>
      </c>
      <c r="S14" s="145">
        <f ca="1">'Приложение 1 (ЦП)'!S39</f>
        <v>0</v>
      </c>
      <c r="T14" s="145">
        <f ca="1">'Приложение 1 (ЦП)'!T39</f>
        <v>0</v>
      </c>
      <c r="U14" s="91" t="s">
        <v>87</v>
      </c>
      <c r="V14" s="91" t="s">
        <v>87</v>
      </c>
    </row>
    <row r="15" spans="1:23" ht="31.5">
      <c r="A15" s="133"/>
      <c r="B15" s="6" t="s">
        <v>41</v>
      </c>
      <c r="C15" s="148" t="s">
        <v>8</v>
      </c>
      <c r="D15" s="146">
        <f ca="1">'Приложение 1 (ЦП)'!D40</f>
        <v>51.385390428211586</v>
      </c>
      <c r="E15" s="146">
        <f ca="1">'Приложение 1 (ЦП)'!E40</f>
        <v>67.455919395465997</v>
      </c>
      <c r="F15" s="146">
        <f ca="1">'Приложение 1 (ЦП)'!F40</f>
        <v>70.478589420654913</v>
      </c>
      <c r="G15" s="146">
        <f ca="1">'Приложение 1 (ЦП)'!G40</f>
        <v>74.256926952141058</v>
      </c>
      <c r="H15" s="146">
        <f ca="1">'Приложение 1 (ЦП)'!H40</f>
        <v>74.559193954659946</v>
      </c>
      <c r="I15" s="146">
        <f ca="1">'Приложение 1 (ЦП)'!I40</f>
        <v>75.239294710327457</v>
      </c>
      <c r="J15" s="146">
        <f ca="1">'Приложение 1 (ЦП)'!J40</f>
        <v>75.239294710327457</v>
      </c>
      <c r="K15" s="146">
        <f ca="1">'Приложение 1 (ЦП)'!K40</f>
        <v>75.239294710327457</v>
      </c>
      <c r="L15" s="146">
        <f ca="1">'Приложение 1 (ЦП)'!L40</f>
        <v>75.239294710327457</v>
      </c>
      <c r="M15" s="146">
        <f ca="1">'Приложение 1 (ЦП)'!M40</f>
        <v>75.768261964735515</v>
      </c>
      <c r="N15" s="146">
        <f ca="1">'Приложение 1 (ЦП)'!N40</f>
        <v>75.768261964735515</v>
      </c>
      <c r="O15" s="146">
        <f ca="1">'Приложение 1 (ЦП)'!O40</f>
        <v>75.768261964735515</v>
      </c>
      <c r="P15" s="146">
        <f ca="1">'Приложение 1 (ЦП)'!P40</f>
        <v>75.768261964735515</v>
      </c>
      <c r="Q15" s="146">
        <f ca="1">'Приложение 1 (ЦП)'!Q40</f>
        <v>75.768261964735515</v>
      </c>
      <c r="R15" s="146">
        <f ca="1">'Приложение 1 (ЦП)'!R40</f>
        <v>75.768261964735515</v>
      </c>
      <c r="S15" s="146">
        <f ca="1">'Приложение 1 (ЦП)'!S40</f>
        <v>75.768261964735515</v>
      </c>
      <c r="T15" s="146">
        <f ca="1">'Приложение 1 (ЦП)'!T40</f>
        <v>75.768261964735515</v>
      </c>
      <c r="U15" s="156">
        <f>K15/D15*100</f>
        <v>146.42156862745099</v>
      </c>
      <c r="V15" s="159">
        <f>T15/D15*100</f>
        <v>147.45098039215688</v>
      </c>
    </row>
    <row r="16" spans="1:23" ht="31.5">
      <c r="A16" s="134"/>
      <c r="B16" s="90" t="s">
        <v>238</v>
      </c>
      <c r="C16" s="147" t="s">
        <v>310</v>
      </c>
      <c r="D16" s="127">
        <f ca="1">'Приложение 1 (ЦП)'!D62</f>
        <v>1.8470802919708029</v>
      </c>
      <c r="E16" s="127">
        <f ca="1">'Приложение 1 (ЦП)'!E62</f>
        <v>1.8038187372708758</v>
      </c>
      <c r="F16" s="127">
        <f ca="1">'Приложение 1 (ЦП)'!F62</f>
        <v>2.3928855721393032</v>
      </c>
      <c r="G16" s="127">
        <f ca="1">'Приложение 1 (ЦП)'!G62</f>
        <v>2.3393482490272373</v>
      </c>
      <c r="H16" s="127">
        <f ca="1">'Приложение 1 (ЦП)'!H62</f>
        <v>2.2881541389153184</v>
      </c>
      <c r="I16" s="127">
        <f ca="1">'Приложение 1 (ЦП)'!I62</f>
        <v>2.2391527001862195</v>
      </c>
      <c r="J16" s="127">
        <f ca="1">'Приложение 1 (ЦП)'!J62</f>
        <v>2.1922060164083863</v>
      </c>
      <c r="K16" s="127">
        <f ca="1">'Приложение 1 (ЦП)'!K62</f>
        <v>2.1471874999999998</v>
      </c>
      <c r="L16" s="127">
        <f ca="1">'Приложение 1 (ЦП)'!L62</f>
        <v>2.1033673469387755</v>
      </c>
      <c r="M16" s="127">
        <f ca="1">'Приложение 1 (ЦП)'!M62</f>
        <v>2.0613000000000001</v>
      </c>
      <c r="N16" s="127">
        <f ca="1">'Приложение 1 (ЦП)'!N62</f>
        <v>2.0208823529411766</v>
      </c>
      <c r="O16" s="127">
        <f ca="1">'Приложение 1 (ЦП)'!O62</f>
        <v>1.982019230769231</v>
      </c>
      <c r="P16" s="127">
        <f ca="1">'Приложение 1 (ЦП)'!P62</f>
        <v>1.9446226415094343</v>
      </c>
      <c r="Q16" s="127">
        <f ca="1">'Приложение 1 (ЦП)'!Q62</f>
        <v>1.9086111111111117</v>
      </c>
      <c r="R16" s="127">
        <f ca="1">'Приложение 1 (ЦП)'!R62</f>
        <v>1.8739090909090914</v>
      </c>
      <c r="S16" s="127">
        <f ca="1">'Приложение 1 (ЦП)'!S62</f>
        <v>1.8404464285714293</v>
      </c>
      <c r="T16" s="127">
        <f ca="1">'Приложение 1 (ЦП)'!T62</f>
        <v>1.8081578947368429</v>
      </c>
      <c r="U16" s="156">
        <f>K16/D16*100</f>
        <v>116.24765362576565</v>
      </c>
      <c r="V16" s="159">
        <f>T16/D16*100</f>
        <v>97.892760948013219</v>
      </c>
    </row>
    <row r="17" spans="1:23" s="126" customFormat="1" ht="21" customHeight="1">
      <c r="A17" s="451" t="s">
        <v>151</v>
      </c>
      <c r="B17" s="452"/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3"/>
      <c r="W17" s="125"/>
    </row>
    <row r="18" spans="1:23" s="4" customFormat="1" ht="31.5">
      <c r="A18" s="132"/>
      <c r="B18" s="6" t="s">
        <v>173</v>
      </c>
      <c r="C18" s="462" t="s">
        <v>165</v>
      </c>
      <c r="D18" s="149">
        <f ca="1">'Приложение 1 (ЦП)'!D65</f>
        <v>67.2</v>
      </c>
      <c r="E18" s="149">
        <f ca="1">'Приложение 1 (ЦП)'!E65</f>
        <v>78.8</v>
      </c>
      <c r="F18" s="149">
        <f ca="1">'Приложение 1 (ЦП)'!F65</f>
        <v>81.900000000000006</v>
      </c>
      <c r="G18" s="149">
        <f ca="1">'Приложение 1 (ЦП)'!G65</f>
        <v>83.7</v>
      </c>
      <c r="H18" s="149">
        <f ca="1">'Приложение 1 (ЦП)'!H65</f>
        <v>85.8</v>
      </c>
      <c r="I18" s="149">
        <f ca="1">'Приложение 1 (ЦП)'!I65</f>
        <v>87.6</v>
      </c>
      <c r="J18" s="149">
        <f ca="1">'Приложение 1 (ЦП)'!J65</f>
        <v>89.3</v>
      </c>
      <c r="K18" s="149">
        <f ca="1">'Приложение 1 (ЦП)'!K65</f>
        <v>98.6</v>
      </c>
      <c r="L18" s="149">
        <f ca="1">'Приложение 1 (ЦП)'!L65</f>
        <v>99.8</v>
      </c>
      <c r="M18" s="149">
        <f ca="1">'Приложение 1 (ЦП)'!M65</f>
        <v>100.7</v>
      </c>
      <c r="N18" s="149">
        <f ca="1">'Приложение 1 (ЦП)'!N65</f>
        <v>101.7</v>
      </c>
      <c r="O18" s="149">
        <f ca="1">'Приложение 1 (ЦП)'!O65</f>
        <v>102.6</v>
      </c>
      <c r="P18" s="149">
        <f ca="1">'Приложение 1 (ЦП)'!P65</f>
        <v>103.6</v>
      </c>
      <c r="Q18" s="149">
        <f ca="1">'Приложение 1 (ЦП)'!Q65</f>
        <v>104.5</v>
      </c>
      <c r="R18" s="149">
        <f ca="1">'Приложение 1 (ЦП)'!R65</f>
        <v>105.4</v>
      </c>
      <c r="S18" s="149">
        <f ca="1">'Приложение 1 (ЦП)'!S65</f>
        <v>106.4</v>
      </c>
      <c r="T18" s="149">
        <f ca="1">'Приложение 1 (ЦП)'!T65</f>
        <v>106.4</v>
      </c>
      <c r="U18" s="156">
        <f>K18/D18*100</f>
        <v>146.72619047619045</v>
      </c>
      <c r="V18" s="159">
        <f>T18/D18*100</f>
        <v>158.33333333333331</v>
      </c>
    </row>
    <row r="19" spans="1:23" s="4" customFormat="1">
      <c r="A19" s="132"/>
      <c r="B19" s="93" t="s">
        <v>319</v>
      </c>
      <c r="C19" s="462"/>
      <c r="D19" s="149">
        <f ca="1">'Приложение 1 (ЦП)'!D66</f>
        <v>67.2</v>
      </c>
      <c r="E19" s="149">
        <f ca="1">'Приложение 1 (ЦП)'!E66</f>
        <v>78.8</v>
      </c>
      <c r="F19" s="149">
        <f ca="1">'Приложение 1 (ЦП)'!F66</f>
        <v>81.900000000000006</v>
      </c>
      <c r="G19" s="149">
        <f ca="1">'Приложение 1 (ЦП)'!G66</f>
        <v>83.7</v>
      </c>
      <c r="H19" s="149">
        <f ca="1">'Приложение 1 (ЦП)'!H66</f>
        <v>85.8</v>
      </c>
      <c r="I19" s="149">
        <f ca="1">'Приложение 1 (ЦП)'!I66</f>
        <v>87.6</v>
      </c>
      <c r="J19" s="149">
        <f ca="1">'Приложение 1 (ЦП)'!J66</f>
        <v>89.3</v>
      </c>
      <c r="K19" s="149">
        <f ca="1">'Приложение 1 (ЦП)'!K66</f>
        <v>98.6</v>
      </c>
      <c r="L19" s="149">
        <f ca="1">'Приложение 1 (ЦП)'!L66</f>
        <v>99.8</v>
      </c>
      <c r="M19" s="149">
        <f ca="1">'Приложение 1 (ЦП)'!M66</f>
        <v>100.7</v>
      </c>
      <c r="N19" s="149">
        <f ca="1">'Приложение 1 (ЦП)'!N66</f>
        <v>101.7</v>
      </c>
      <c r="O19" s="149">
        <f ca="1">'Приложение 1 (ЦП)'!O66</f>
        <v>102.6</v>
      </c>
      <c r="P19" s="149">
        <f ca="1">'Приложение 1 (ЦП)'!P66</f>
        <v>103.6</v>
      </c>
      <c r="Q19" s="149">
        <f ca="1">'Приложение 1 (ЦП)'!Q66</f>
        <v>104.5</v>
      </c>
      <c r="R19" s="149">
        <f ca="1">'Приложение 1 (ЦП)'!R66</f>
        <v>105.4</v>
      </c>
      <c r="S19" s="149">
        <f ca="1">'Приложение 1 (ЦП)'!S66</f>
        <v>106.4</v>
      </c>
      <c r="T19" s="149">
        <f ca="1">'Приложение 1 (ЦП)'!T66</f>
        <v>106.4</v>
      </c>
      <c r="U19" s="91" t="s">
        <v>87</v>
      </c>
      <c r="V19" s="91" t="s">
        <v>87</v>
      </c>
    </row>
    <row r="20" spans="1:23" s="4" customFormat="1" ht="32.25" customHeight="1">
      <c r="A20" s="132"/>
      <c r="B20" s="129" t="s">
        <v>168</v>
      </c>
      <c r="C20" s="148" t="s">
        <v>240</v>
      </c>
      <c r="D20" s="149">
        <f ca="1">'Приложение 1 (ЦП)'!D67</f>
        <v>290.5</v>
      </c>
      <c r="E20" s="149">
        <f ca="1">'Приложение 1 (ЦП)'!E67</f>
        <v>290.5</v>
      </c>
      <c r="F20" s="149">
        <f ca="1">'Приложение 1 (ЦП)'!F67</f>
        <v>290.5</v>
      </c>
      <c r="G20" s="149">
        <f ca="1">'Приложение 1 (ЦП)'!G67</f>
        <v>290.5</v>
      </c>
      <c r="H20" s="149">
        <f ca="1">'Приложение 1 (ЦП)'!H67</f>
        <v>290.5</v>
      </c>
      <c r="I20" s="149">
        <f ca="1">'Приложение 1 (ЦП)'!I67</f>
        <v>360.5</v>
      </c>
      <c r="J20" s="149">
        <f ca="1">'Приложение 1 (ЦП)'!J67</f>
        <v>360.5</v>
      </c>
      <c r="K20" s="149">
        <f ca="1">'Приложение 1 (ЦП)'!K67</f>
        <v>360.5</v>
      </c>
      <c r="L20" s="149">
        <f ca="1">'Приложение 1 (ЦП)'!L67</f>
        <v>360.5</v>
      </c>
      <c r="M20" s="149">
        <f ca="1">'Приложение 1 (ЦП)'!M67</f>
        <v>360.5</v>
      </c>
      <c r="N20" s="149">
        <f ca="1">'Приложение 1 (ЦП)'!N67</f>
        <v>360.5</v>
      </c>
      <c r="O20" s="149">
        <f ca="1">'Приложение 1 (ЦП)'!O67</f>
        <v>360.5</v>
      </c>
      <c r="P20" s="149">
        <f ca="1">'Приложение 1 (ЦП)'!P67</f>
        <v>360.5</v>
      </c>
      <c r="Q20" s="149">
        <f ca="1">'Приложение 1 (ЦП)'!Q67</f>
        <v>360.5</v>
      </c>
      <c r="R20" s="149">
        <f ca="1">'Приложение 1 (ЦП)'!R67</f>
        <v>360.5</v>
      </c>
      <c r="S20" s="149">
        <f ca="1">'Приложение 1 (ЦП)'!S67</f>
        <v>360.5</v>
      </c>
      <c r="T20" s="149">
        <f ca="1">'Приложение 1 (ЦП)'!T67</f>
        <v>360.5</v>
      </c>
      <c r="U20" s="156">
        <f>K20/D20*100</f>
        <v>124.09638554216869</v>
      </c>
      <c r="V20" s="159">
        <f>T20/D20*100</f>
        <v>124.09638554216869</v>
      </c>
    </row>
    <row r="21" spans="1:23" s="4" customFormat="1" ht="32.25" customHeight="1">
      <c r="A21" s="132"/>
      <c r="B21" s="129" t="s">
        <v>169</v>
      </c>
      <c r="C21" s="148" t="s">
        <v>240</v>
      </c>
      <c r="D21" s="149">
        <f ca="1">'Приложение 1 (ЦП)'!D68</f>
        <v>138.19999999999999</v>
      </c>
      <c r="E21" s="149">
        <f ca="1">'Приложение 1 (ЦП)'!E68</f>
        <v>500</v>
      </c>
      <c r="F21" s="149">
        <f ca="1">'Приложение 1 (ЦП)'!F68</f>
        <v>500</v>
      </c>
      <c r="G21" s="149">
        <f ca="1">'Приложение 1 (ЦП)'!G68</f>
        <v>500</v>
      </c>
      <c r="H21" s="149">
        <f ca="1">'Приложение 1 (ЦП)'!H68</f>
        <v>500</v>
      </c>
      <c r="I21" s="149">
        <f ca="1">'Приложение 1 (ЦП)'!I68</f>
        <v>500</v>
      </c>
      <c r="J21" s="149">
        <f ca="1">'Приложение 1 (ЦП)'!J68</f>
        <v>500</v>
      </c>
      <c r="K21" s="149">
        <f ca="1">'Приложение 1 (ЦП)'!K68</f>
        <v>500</v>
      </c>
      <c r="L21" s="149">
        <f ca="1">'Приложение 1 (ЦП)'!L68</f>
        <v>500</v>
      </c>
      <c r="M21" s="149">
        <f ca="1">'Приложение 1 (ЦП)'!M68</f>
        <v>500</v>
      </c>
      <c r="N21" s="149">
        <f ca="1">'Приложение 1 (ЦП)'!N68</f>
        <v>500</v>
      </c>
      <c r="O21" s="149">
        <f ca="1">'Приложение 1 (ЦП)'!O68</f>
        <v>500</v>
      </c>
      <c r="P21" s="149">
        <f ca="1">'Приложение 1 (ЦП)'!P68</f>
        <v>500</v>
      </c>
      <c r="Q21" s="149">
        <f ca="1">'Приложение 1 (ЦП)'!Q68</f>
        <v>500</v>
      </c>
      <c r="R21" s="149">
        <f ca="1">'Приложение 1 (ЦП)'!R68</f>
        <v>500</v>
      </c>
      <c r="S21" s="149">
        <f ca="1">'Приложение 1 (ЦП)'!S68</f>
        <v>500</v>
      </c>
      <c r="T21" s="149">
        <f ca="1">'Приложение 1 (ЦП)'!T68</f>
        <v>500</v>
      </c>
      <c r="U21" s="156">
        <f>K21/D21*100</f>
        <v>361.79450072358901</v>
      </c>
      <c r="V21" s="159">
        <f>T21/D21*100</f>
        <v>361.79450072358901</v>
      </c>
    </row>
    <row r="22" spans="1:23" s="4" customFormat="1" ht="38.25" customHeight="1">
      <c r="A22" s="133"/>
      <c r="B22" s="6" t="s">
        <v>166</v>
      </c>
      <c r="C22" s="148" t="s">
        <v>8</v>
      </c>
      <c r="D22" s="149">
        <f ca="1">'Приложение 1 (ЦП)'!D69</f>
        <v>76.867469879518083</v>
      </c>
      <c r="E22" s="149">
        <f ca="1">'Приложение 1 (ЦП)'!E69</f>
        <v>72.874354561101541</v>
      </c>
      <c r="F22" s="149">
        <f ca="1">'Приложение 1 (ЦП)'!F69</f>
        <v>71.807228915662648</v>
      </c>
      <c r="G22" s="149">
        <f ca="1">'Приложение 1 (ЦП)'!G69</f>
        <v>71.187607573149748</v>
      </c>
      <c r="H22" s="149">
        <f ca="1">'Приложение 1 (ЦП)'!H69</f>
        <v>70.464716006884672</v>
      </c>
      <c r="I22" s="149">
        <f ca="1">'Приложение 1 (ЦП)'!I69</f>
        <v>75.700416088765593</v>
      </c>
      <c r="J22" s="149">
        <f ca="1">'Приложение 1 (ЦП)'!J69</f>
        <v>75.228848821081826</v>
      </c>
      <c r="K22" s="149">
        <f ca="1">'Приложение 1 (ЦП)'!K69</f>
        <v>72.649098474341187</v>
      </c>
      <c r="L22" s="149">
        <f ca="1">'Приложение 1 (ЦП)'!L69</f>
        <v>72.316227461858531</v>
      </c>
      <c r="M22" s="149">
        <f ca="1">'Приложение 1 (ЦП)'!M69</f>
        <v>72.06657420249654</v>
      </c>
      <c r="N22" s="149">
        <f ca="1">'Приложение 1 (ЦП)'!N69</f>
        <v>71.789181692094317</v>
      </c>
      <c r="O22" s="149">
        <f ca="1">'Приложение 1 (ЦП)'!O69</f>
        <v>71.539528432732311</v>
      </c>
      <c r="P22" s="149">
        <f ca="1">'Приложение 1 (ЦП)'!P69</f>
        <v>71.262135922330089</v>
      </c>
      <c r="Q22" s="149">
        <f ca="1">'Приложение 1 (ЦП)'!Q69</f>
        <v>71.012482662968097</v>
      </c>
      <c r="R22" s="149">
        <f ca="1">'Приложение 1 (ЦП)'!R69</f>
        <v>70.762829403606105</v>
      </c>
      <c r="S22" s="149">
        <f ca="1">'Приложение 1 (ЦП)'!S69</f>
        <v>70.485436893203882</v>
      </c>
      <c r="T22" s="149">
        <f ca="1">'Приложение 1 (ЦП)'!T69</f>
        <v>70.485436893203882</v>
      </c>
      <c r="U22" s="156">
        <f>K22/D22*100</f>
        <v>94.5121500528263</v>
      </c>
      <c r="V22" s="159">
        <f>T22/D22*100</f>
        <v>91.69735520589218</v>
      </c>
    </row>
    <row r="23" spans="1:23" s="4" customFormat="1" ht="24.75" customHeight="1">
      <c r="A23" s="133"/>
      <c r="B23" s="6" t="s">
        <v>167</v>
      </c>
      <c r="C23" s="148" t="s">
        <v>8</v>
      </c>
      <c r="D23" s="149">
        <f ca="1">'Приложение 1 (ЦП)'!D70</f>
        <v>51.374819102749633</v>
      </c>
      <c r="E23" s="149">
        <f ca="1">'Приложение 1 (ЦП)'!E70</f>
        <v>84.24</v>
      </c>
      <c r="F23" s="149">
        <f ca="1">'Приложение 1 (ЦП)'!F70</f>
        <v>83.62</v>
      </c>
      <c r="G23" s="149">
        <f ca="1">'Приложение 1 (ЦП)'!G70</f>
        <v>83.26</v>
      </c>
      <c r="H23" s="149">
        <f ca="1">'Приложение 1 (ЦП)'!H70</f>
        <v>82.84</v>
      </c>
      <c r="I23" s="149">
        <f ca="1">'Приложение 1 (ЦП)'!I70</f>
        <v>82.48</v>
      </c>
      <c r="J23" s="149">
        <f ca="1">'Приложение 1 (ЦП)'!J70</f>
        <v>82.14</v>
      </c>
      <c r="K23" s="149">
        <f ca="1">'Приложение 1 (ЦП)'!K70</f>
        <v>80.28</v>
      </c>
      <c r="L23" s="149">
        <f ca="1">'Приложение 1 (ЦП)'!L70</f>
        <v>80.040000000000006</v>
      </c>
      <c r="M23" s="149">
        <f ca="1">'Приложение 1 (ЦП)'!M70</f>
        <v>79.86</v>
      </c>
      <c r="N23" s="149">
        <f ca="1">'Приложение 1 (ЦП)'!N70</f>
        <v>79.66</v>
      </c>
      <c r="O23" s="149">
        <f ca="1">'Приложение 1 (ЦП)'!O70</f>
        <v>79.47999999999999</v>
      </c>
      <c r="P23" s="149">
        <f ca="1">'Приложение 1 (ЦП)'!P70</f>
        <v>79.28</v>
      </c>
      <c r="Q23" s="149">
        <f ca="1">'Приложение 1 (ЦП)'!Q70</f>
        <v>79.100000000000009</v>
      </c>
      <c r="R23" s="149">
        <f ca="1">'Приложение 1 (ЦП)'!R70</f>
        <v>78.92</v>
      </c>
      <c r="S23" s="149">
        <f ca="1">'Приложение 1 (ЦП)'!S70</f>
        <v>78.72</v>
      </c>
      <c r="T23" s="149">
        <f ca="1">'Приложение 1 (ЦП)'!T70</f>
        <v>78.72</v>
      </c>
      <c r="U23" s="156">
        <f>K23/D23*100</f>
        <v>156.26332394366199</v>
      </c>
      <c r="V23" s="159">
        <f>T23/D23*100</f>
        <v>153.22681690140848</v>
      </c>
    </row>
    <row r="24" spans="1:23" s="4" customFormat="1" ht="20.25" customHeight="1">
      <c r="A24" s="135"/>
      <c r="B24" s="96" t="s">
        <v>176</v>
      </c>
      <c r="C24" s="130" t="s">
        <v>177</v>
      </c>
      <c r="D24" s="149">
        <f ca="1">'Приложение 1 (ЦП)'!D84</f>
        <v>24.525547445255476</v>
      </c>
      <c r="E24" s="149">
        <f ca="1">'Приложение 1 (ЦП)'!E84</f>
        <v>28.085539714867615</v>
      </c>
      <c r="F24" s="149">
        <f ca="1">'Приложение 1 (ЦП)'!F84</f>
        <v>28.522388059701495</v>
      </c>
      <c r="G24" s="149">
        <f ca="1">'Приложение 1 (ЦП)'!G84</f>
        <v>28.497081712062258</v>
      </c>
      <c r="H24" s="149">
        <f ca="1">'Приложение 1 (ЦП)'!H84</f>
        <v>28.572787821122738</v>
      </c>
      <c r="I24" s="149">
        <f ca="1">'Приложение 1 (ЦП)'!I84</f>
        <v>28.547486033519547</v>
      </c>
      <c r="J24" s="149">
        <f ca="1">'Приложение 1 (ЦП)'!J84</f>
        <v>28.491340018231536</v>
      </c>
      <c r="K24" s="149">
        <f ca="1">'Приложение 1 (ЦП)'!K84</f>
        <v>30.8125</v>
      </c>
      <c r="L24" s="149">
        <f ca="1">'Приложение 1 (ЦП)'!L84</f>
        <v>30.551020408163264</v>
      </c>
      <c r="M24" s="149">
        <f ca="1">'Приложение 1 (ЦП)'!M84</f>
        <v>30.210000000000004</v>
      </c>
      <c r="N24" s="149">
        <f ca="1">'Приложение 1 (ЦП)'!N84</f>
        <v>29.911764705882355</v>
      </c>
      <c r="O24" s="149">
        <f ca="1">'Приложение 1 (ЦП)'!O84</f>
        <v>29.596153846153847</v>
      </c>
      <c r="P24" s="149">
        <f ca="1">'Приложение 1 (ЦП)'!P84</f>
        <v>29.320754716981135</v>
      </c>
      <c r="Q24" s="149">
        <f ca="1">'Приложение 1 (ЦП)'!Q84</f>
        <v>29.027777777777786</v>
      </c>
      <c r="R24" s="149">
        <f ca="1">'Приложение 1 (ЦП)'!R84</f>
        <v>28.745454545454557</v>
      </c>
      <c r="S24" s="149">
        <f ca="1">'Приложение 1 (ЦП)'!S84</f>
        <v>28.500000000000011</v>
      </c>
      <c r="T24" s="149">
        <f ca="1">'Приложение 1 (ЦП)'!T84</f>
        <v>28.000000000000011</v>
      </c>
      <c r="U24" s="156">
        <f>K24/D24*100</f>
        <v>125.63430059523807</v>
      </c>
      <c r="V24" s="159">
        <f>T24/D24*100</f>
        <v>114.1666666666667</v>
      </c>
    </row>
    <row r="25" spans="1:23" ht="21.75" customHeight="1">
      <c r="A25" s="150"/>
      <c r="B25" s="449" t="s">
        <v>152</v>
      </c>
      <c r="C25" s="449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  <c r="P25" s="449"/>
      <c r="Q25" s="449"/>
      <c r="R25" s="449"/>
      <c r="S25" s="449"/>
      <c r="T25" s="449"/>
      <c r="U25" s="449"/>
      <c r="V25" s="450"/>
    </row>
    <row r="26" spans="1:23" ht="17.25" customHeight="1">
      <c r="A26" s="136"/>
      <c r="B26" s="96" t="s">
        <v>180</v>
      </c>
      <c r="C26" s="461" t="s">
        <v>179</v>
      </c>
      <c r="D26" s="95">
        <f ca="1">'Приложение 1 (ЦП)'!D89</f>
        <v>45.78</v>
      </c>
      <c r="E26" s="95">
        <f ca="1">'Приложение 1 (ЦП)'!E89</f>
        <v>46.55</v>
      </c>
      <c r="F26" s="95">
        <f ca="1">'Приложение 1 (ЦП)'!F89</f>
        <v>47.32</v>
      </c>
      <c r="G26" s="95">
        <f ca="1">'Приложение 1 (ЦП)'!G89</f>
        <v>48.09</v>
      </c>
      <c r="H26" s="95">
        <f ca="1">'Приложение 1 (ЦП)'!H89</f>
        <v>48.86</v>
      </c>
      <c r="I26" s="95">
        <f ca="1">'Приложение 1 (ЦП)'!I89</f>
        <v>49.63</v>
      </c>
      <c r="J26" s="95">
        <f ca="1">'Приложение 1 (ЦП)'!J89</f>
        <v>50.4</v>
      </c>
      <c r="K26" s="95">
        <f ca="1">'Приложение 1 (ЦП)'!K89</f>
        <v>51.18</v>
      </c>
      <c r="L26" s="95">
        <f ca="1">'Приложение 1 (ЦП)'!L89</f>
        <v>51.51</v>
      </c>
      <c r="M26" s="95">
        <f ca="1">'Приложение 1 (ЦП)'!M89</f>
        <v>51.85</v>
      </c>
      <c r="N26" s="95">
        <f ca="1">'Приложение 1 (ЦП)'!N89</f>
        <v>52.18</v>
      </c>
      <c r="O26" s="95">
        <f ca="1">'Приложение 1 (ЦП)'!O89</f>
        <v>52.52</v>
      </c>
      <c r="P26" s="95">
        <f ca="1">'Приложение 1 (ЦП)'!P89</f>
        <v>52.86</v>
      </c>
      <c r="Q26" s="95">
        <f ca="1">'Приложение 1 (ЦП)'!Q89</f>
        <v>53.2</v>
      </c>
      <c r="R26" s="95">
        <f ca="1">'Приложение 1 (ЦП)'!R89</f>
        <v>53.54</v>
      </c>
      <c r="S26" s="95">
        <f ca="1">'Приложение 1 (ЦП)'!S89</f>
        <v>53.88</v>
      </c>
      <c r="T26" s="95">
        <f ca="1">'Приложение 1 (ЦП)'!T89</f>
        <v>53.88</v>
      </c>
      <c r="U26" s="156">
        <f>K26/D26*100</f>
        <v>111.79554390563564</v>
      </c>
      <c r="V26" s="159">
        <f>T26/D26*100</f>
        <v>117.69331585845349</v>
      </c>
    </row>
    <row r="27" spans="1:23" s="4" customFormat="1" ht="17.25" customHeight="1">
      <c r="A27" s="132"/>
      <c r="B27" s="93" t="s">
        <v>319</v>
      </c>
      <c r="C27" s="461"/>
      <c r="D27" s="95">
        <f ca="1">'Приложение 1 (ЦП)'!D90</f>
        <v>50.43</v>
      </c>
      <c r="E27" s="95">
        <f ca="1">'Приложение 1 (ЦП)'!E90</f>
        <v>52.85</v>
      </c>
      <c r="F27" s="95">
        <f ca="1">'Приложение 1 (ЦП)'!F90</f>
        <v>53.61</v>
      </c>
      <c r="G27" s="95">
        <f ca="1">'Приложение 1 (ЦП)'!G90</f>
        <v>54.37</v>
      </c>
      <c r="H27" s="95">
        <f ca="1">'Приложение 1 (ЦП)'!H90</f>
        <v>55.12</v>
      </c>
      <c r="I27" s="95">
        <f ca="1">'Приложение 1 (ЦП)'!I90</f>
        <v>55.88</v>
      </c>
      <c r="J27" s="95">
        <f ca="1">'Приложение 1 (ЦП)'!J90</f>
        <v>56.64</v>
      </c>
      <c r="K27" s="95">
        <f ca="1">'Приложение 1 (ЦП)'!K90</f>
        <v>57.4</v>
      </c>
      <c r="L27" s="95">
        <f ca="1">'Приложение 1 (ЦП)'!L90</f>
        <v>57.76</v>
      </c>
      <c r="M27" s="95">
        <f ca="1">'Приложение 1 (ЦП)'!M90</f>
        <v>58.13</v>
      </c>
      <c r="N27" s="95">
        <f ca="1">'Приложение 1 (ЦП)'!N90</f>
        <v>58.49</v>
      </c>
      <c r="O27" s="95">
        <f ca="1">'Приложение 1 (ЦП)'!O90</f>
        <v>58.86</v>
      </c>
      <c r="P27" s="95">
        <f ca="1">'Приложение 1 (ЦП)'!P90</f>
        <v>59.23</v>
      </c>
      <c r="Q27" s="95">
        <f ca="1">'Приложение 1 (ЦП)'!Q90</f>
        <v>59.6</v>
      </c>
      <c r="R27" s="95">
        <f ca="1">'Приложение 1 (ЦП)'!R90</f>
        <v>59.97</v>
      </c>
      <c r="S27" s="95">
        <f ca="1">'Приложение 1 (ЦП)'!S90</f>
        <v>60.34</v>
      </c>
      <c r="T27" s="95">
        <f ca="1">'Приложение 1 (ЦП)'!T90</f>
        <v>60.71</v>
      </c>
      <c r="U27" s="156">
        <f>K27/D27*100</f>
        <v>113.82113821138211</v>
      </c>
      <c r="V27" s="159">
        <f>T27/D27*100</f>
        <v>120.38469165179457</v>
      </c>
    </row>
    <row r="28" spans="1:23" ht="23.25" customHeight="1">
      <c r="A28" s="151"/>
      <c r="B28" s="96" t="s">
        <v>98</v>
      </c>
      <c r="C28" s="130" t="s">
        <v>172</v>
      </c>
      <c r="D28" s="98">
        <f ca="1">'Приложение 1 (ЦП)'!D99</f>
        <v>16.708029197080293</v>
      </c>
      <c r="E28" s="98">
        <f ca="1">'Приложение 1 (ЦП)'!E99</f>
        <v>16.591140529531568</v>
      </c>
      <c r="F28" s="98">
        <f ca="1">'Приложение 1 (ЦП)'!F99</f>
        <v>16.479601990049751</v>
      </c>
      <c r="G28" s="98">
        <f ca="1">'Приложение 1 (ЦП)'!G99</f>
        <v>16.373054474708169</v>
      </c>
      <c r="H28" s="98">
        <f ca="1">'Приложение 1 (ЦП)'!H99</f>
        <v>16.271170313986676</v>
      </c>
      <c r="I28" s="98">
        <f ca="1">'Приложение 1 (ЦП)'!I99</f>
        <v>16.17364990689013</v>
      </c>
      <c r="J28" s="98">
        <f ca="1">'Приложение 1 (ЦП)'!J99</f>
        <v>16.080218778486781</v>
      </c>
      <c r="K28" s="98">
        <f ca="1">'Приложение 1 (ЦП)'!K99</f>
        <v>15.99375</v>
      </c>
      <c r="L28" s="98">
        <f ca="1">'Приложение 1 (ЦП)'!L99</f>
        <v>15.768367346938776</v>
      </c>
      <c r="M28" s="98">
        <f ca="1">'Приложение 1 (ЦП)'!M99</f>
        <v>15.555000000000001</v>
      </c>
      <c r="N28" s="98">
        <f ca="1">'Приложение 1 (ЦП)'!N99</f>
        <v>15.347058823529414</v>
      </c>
      <c r="O28" s="98">
        <f ca="1">'Приложение 1 (ЦП)'!O99</f>
        <v>15.150000000000002</v>
      </c>
      <c r="P28" s="98">
        <f ca="1">'Приложение 1 (ЦП)'!P99</f>
        <v>14.96037735849057</v>
      </c>
      <c r="Q28" s="98">
        <f ca="1">'Приложение 1 (ЦП)'!Q99</f>
        <v>14.777777777777782</v>
      </c>
      <c r="R28" s="98">
        <f ca="1">'Приложение 1 (ЦП)'!R99</f>
        <v>14.601818181818187</v>
      </c>
      <c r="S28" s="98">
        <f ca="1">'Приложение 1 (ЦП)'!S99</f>
        <v>14.432142857142862</v>
      </c>
      <c r="T28" s="98">
        <f ca="1">'Приложение 1 (ЦП)'!T99</f>
        <v>14.178947368421058</v>
      </c>
      <c r="U28" s="91" t="s">
        <v>87</v>
      </c>
      <c r="V28" s="91" t="s">
        <v>87</v>
      </c>
    </row>
    <row r="29" spans="1:23">
      <c r="A29" s="457" t="s">
        <v>72</v>
      </c>
      <c r="B29" s="458"/>
      <c r="C29" s="458"/>
      <c r="D29" s="458"/>
      <c r="E29" s="458"/>
      <c r="F29" s="458"/>
      <c r="G29" s="458"/>
      <c r="H29" s="458"/>
      <c r="I29" s="458"/>
      <c r="J29" s="458"/>
      <c r="K29" s="458"/>
      <c r="L29" s="458"/>
      <c r="M29" s="458"/>
      <c r="N29" s="458"/>
      <c r="O29" s="458"/>
      <c r="P29" s="458"/>
      <c r="Q29" s="458"/>
      <c r="R29" s="458"/>
      <c r="S29" s="458"/>
      <c r="T29" s="458"/>
      <c r="U29" s="458"/>
      <c r="V29" s="459"/>
    </row>
    <row r="30" spans="1:23" ht="39" customHeight="1">
      <c r="A30" s="134"/>
      <c r="B30" s="90" t="s">
        <v>88</v>
      </c>
      <c r="C30" s="147" t="s">
        <v>267</v>
      </c>
      <c r="D30" s="152">
        <f ca="1">'Приложение 1 (ЦП)'!D106</f>
        <v>4100</v>
      </c>
      <c r="E30" s="152">
        <f ca="1">'Приложение 1 (ЦП)'!E106</f>
        <v>4198.3315954118871</v>
      </c>
      <c r="F30" s="152">
        <f ca="1">'Приложение 1 (ЦП)'!F106</f>
        <v>4296.663190823775</v>
      </c>
      <c r="G30" s="152">
        <f ca="1">'Приложение 1 (ЦП)'!G106</f>
        <v>4394.9947862356621</v>
      </c>
      <c r="H30" s="152">
        <f ca="1">'Приложение 1 (ЦП)'!H106</f>
        <v>4493.3263816475501</v>
      </c>
      <c r="I30" s="152">
        <f ca="1">'Приложение 1 (ЦП)'!I106</f>
        <v>4591.6579770594371</v>
      </c>
      <c r="J30" s="152">
        <f ca="1">'Приложение 1 (ЦП)'!J106</f>
        <v>4689.9895724713251</v>
      </c>
      <c r="K30" s="152">
        <f ca="1">'Приложение 1 (ЦП)'!K106</f>
        <v>4788.3211678832113</v>
      </c>
      <c r="L30" s="152">
        <f ca="1">'Приложение 1 (ЦП)'!L106</f>
        <v>4888.077858880778</v>
      </c>
      <c r="M30" s="152">
        <f ca="1">'Приложение 1 (ЦП)'!M106</f>
        <v>4987.8345498783456</v>
      </c>
      <c r="N30" s="152">
        <f ca="1">'Приложение 1 (ЦП)'!N106</f>
        <v>5087.5912408759114</v>
      </c>
      <c r="O30" s="152">
        <f ca="1">'Приложение 1 (ЦП)'!O106</f>
        <v>5187.347931873478</v>
      </c>
      <c r="P30" s="152">
        <f ca="1">'Приложение 1 (ЦП)'!P106</f>
        <v>5287.1046228710456</v>
      </c>
      <c r="Q30" s="152">
        <f ca="1">'Приложение 1 (ЦП)'!Q106</f>
        <v>5386.8613138686114</v>
      </c>
      <c r="R30" s="152">
        <f ca="1">'Приложение 1 (ЦП)'!R106</f>
        <v>5486.6180048661781</v>
      </c>
      <c r="S30" s="152">
        <f ca="1">'Приложение 1 (ЦП)'!S106</f>
        <v>5586.3746958637457</v>
      </c>
      <c r="T30" s="152">
        <f ca="1">'Приложение 1 (ЦП)'!T106</f>
        <v>5686.1313868613115</v>
      </c>
      <c r="U30" s="156">
        <f>K30/D30*100</f>
        <v>116.7883211678832</v>
      </c>
      <c r="V30" s="159">
        <f>T30/D30*100</f>
        <v>138.68613138686126</v>
      </c>
    </row>
    <row r="31" spans="1:23" s="126" customFormat="1">
      <c r="A31" s="137"/>
      <c r="B31" s="106" t="s">
        <v>39</v>
      </c>
      <c r="C31" s="99" t="s">
        <v>90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153"/>
      <c r="U31" s="157"/>
      <c r="V31" s="159"/>
      <c r="W31" s="125"/>
    </row>
    <row r="32" spans="1:23" ht="16.5" customHeight="1">
      <c r="A32" s="138"/>
      <c r="B32" s="90" t="s">
        <v>40</v>
      </c>
      <c r="C32" s="147" t="s">
        <v>183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6"/>
      <c r="V32" s="159"/>
    </row>
    <row r="33" spans="1:23" s="4" customFormat="1" ht="31.5">
      <c r="A33" s="138"/>
      <c r="B33" s="90" t="s">
        <v>41</v>
      </c>
      <c r="C33" s="147" t="s">
        <v>8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6"/>
      <c r="V33" s="159"/>
      <c r="W33" s="9"/>
    </row>
    <row r="34" spans="1:23" s="4" customFormat="1" ht="18.75">
      <c r="A34" s="134"/>
      <c r="B34" s="6" t="s">
        <v>79</v>
      </c>
      <c r="C34" s="148" t="s">
        <v>234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6"/>
      <c r="V34" s="159"/>
      <c r="W34" s="9"/>
    </row>
    <row r="35" spans="1:23">
      <c r="A35" s="457" t="s">
        <v>92</v>
      </c>
      <c r="B35" s="458"/>
      <c r="C35" s="458"/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8"/>
      <c r="P35" s="458"/>
      <c r="Q35" s="458"/>
      <c r="R35" s="458"/>
      <c r="S35" s="458"/>
      <c r="T35" s="458"/>
      <c r="U35" s="458"/>
      <c r="V35" s="459"/>
    </row>
    <row r="36" spans="1:23" s="4" customFormat="1" ht="43.5" customHeight="1">
      <c r="A36" s="139"/>
      <c r="B36" s="97" t="s">
        <v>325</v>
      </c>
      <c r="C36" s="98" t="s">
        <v>207</v>
      </c>
      <c r="D36" s="98">
        <f ca="1">'Приложение 1 (ЦП)'!D126</f>
        <v>4.9580000000000002</v>
      </c>
      <c r="E36" s="98">
        <f ca="1">'Приложение 1 (ЦП)'!E126</f>
        <v>6.218</v>
      </c>
      <c r="F36" s="98">
        <f ca="1">'Приложение 1 (ЦП)'!F126</f>
        <v>6.5680000000000005</v>
      </c>
      <c r="G36" s="98">
        <f ca="1">'Приложение 1 (ЦП)'!G126</f>
        <v>6.5680000000000005</v>
      </c>
      <c r="H36" s="98">
        <f ca="1">'Приложение 1 (ЦП)'!H126</f>
        <v>6.5680000000000005</v>
      </c>
      <c r="I36" s="98">
        <f ca="1">'Приложение 1 (ЦП)'!I126</f>
        <v>6.5680000000000005</v>
      </c>
      <c r="J36" s="98">
        <f ca="1">'Приложение 1 (ЦП)'!J126</f>
        <v>6.5680000000000005</v>
      </c>
      <c r="K36" s="98">
        <f ca="1">'Приложение 1 (ЦП)'!K126</f>
        <v>6.5680000000000005</v>
      </c>
      <c r="L36" s="98">
        <f ca="1">'Приложение 1 (ЦП)'!L126</f>
        <v>6.5680000000000005</v>
      </c>
      <c r="M36" s="98">
        <f ca="1">'Приложение 1 (ЦП)'!M126</f>
        <v>6.5680000000000005</v>
      </c>
      <c r="N36" s="98">
        <f ca="1">'Приложение 1 (ЦП)'!N126</f>
        <v>6.5680000000000005</v>
      </c>
      <c r="O36" s="98">
        <f ca="1">'Приложение 1 (ЦП)'!O126</f>
        <v>6.5680000000000005</v>
      </c>
      <c r="P36" s="98">
        <f ca="1">'Приложение 1 (ЦП)'!P126</f>
        <v>6.5680000000000005</v>
      </c>
      <c r="Q36" s="98">
        <f ca="1">'Приложение 1 (ЦП)'!Q126</f>
        <v>6.5680000000000005</v>
      </c>
      <c r="R36" s="98">
        <f ca="1">'Приложение 1 (ЦП)'!R126</f>
        <v>6.5680000000000005</v>
      </c>
      <c r="S36" s="98">
        <f ca="1">'Приложение 1 (ЦП)'!S126</f>
        <v>6.5680000000000005</v>
      </c>
      <c r="T36" s="98">
        <f ca="1">'Приложение 1 (ЦП)'!T126</f>
        <v>6.5680000000000005</v>
      </c>
      <c r="U36" s="156">
        <f>K36/D36*100</f>
        <v>132.47277127874145</v>
      </c>
      <c r="V36" s="159">
        <f>T36/D36*100</f>
        <v>132.47277127874145</v>
      </c>
      <c r="W36" s="9"/>
    </row>
    <row r="37" spans="1:23" s="4" customFormat="1" ht="39.75" customHeight="1">
      <c r="A37" s="139"/>
      <c r="B37" s="97" t="s">
        <v>204</v>
      </c>
      <c r="C37" s="98" t="s">
        <v>207</v>
      </c>
      <c r="D37" s="98">
        <f ca="1">'Приложение 1 (ЦП)'!D127</f>
        <v>2.3180000000000001</v>
      </c>
      <c r="E37" s="98">
        <f ca="1">'Приложение 1 (ЦП)'!E127</f>
        <v>2.3180000000000001</v>
      </c>
      <c r="F37" s="98">
        <f ca="1">'Приложение 1 (ЦП)'!F127</f>
        <v>2.3180000000000001</v>
      </c>
      <c r="G37" s="98">
        <f ca="1">'Приложение 1 (ЦП)'!G127</f>
        <v>2.3180000000000001</v>
      </c>
      <c r="H37" s="98">
        <f ca="1">'Приложение 1 (ЦП)'!H127</f>
        <v>2.3180000000000001</v>
      </c>
      <c r="I37" s="98">
        <f ca="1">'Приложение 1 (ЦП)'!I127</f>
        <v>2.3180000000000001</v>
      </c>
      <c r="J37" s="98">
        <f ca="1">'Приложение 1 (ЦП)'!J127</f>
        <v>2.3180000000000001</v>
      </c>
      <c r="K37" s="98">
        <f ca="1">'Приложение 1 (ЦП)'!K127</f>
        <v>2.3180000000000001</v>
      </c>
      <c r="L37" s="98">
        <f ca="1">'Приложение 1 (ЦП)'!L127</f>
        <v>2.3180000000000001</v>
      </c>
      <c r="M37" s="98">
        <f ca="1">'Приложение 1 (ЦП)'!M127</f>
        <v>2.3180000000000001</v>
      </c>
      <c r="N37" s="98">
        <f ca="1">'Приложение 1 (ЦП)'!N127</f>
        <v>2.3180000000000001</v>
      </c>
      <c r="O37" s="98">
        <f ca="1">'Приложение 1 (ЦП)'!O127</f>
        <v>2.3180000000000001</v>
      </c>
      <c r="P37" s="98">
        <f ca="1">'Приложение 1 (ЦП)'!P127</f>
        <v>2.3180000000000001</v>
      </c>
      <c r="Q37" s="98">
        <f ca="1">'Приложение 1 (ЦП)'!Q127</f>
        <v>2.3180000000000001</v>
      </c>
      <c r="R37" s="98">
        <f ca="1">'Приложение 1 (ЦП)'!R127</f>
        <v>2.3180000000000001</v>
      </c>
      <c r="S37" s="98">
        <f ca="1">'Приложение 1 (ЦП)'!S127</f>
        <v>2.3180000000000001</v>
      </c>
      <c r="T37" s="98">
        <f ca="1">'Приложение 1 (ЦП)'!T127</f>
        <v>2.3180000000000001</v>
      </c>
      <c r="U37" s="156">
        <f>K37/D37*100</f>
        <v>100</v>
      </c>
      <c r="V37" s="159">
        <f>T37/D37*100</f>
        <v>100</v>
      </c>
      <c r="W37" s="9"/>
    </row>
    <row r="38" spans="1:23" s="4" customFormat="1" ht="38.25" customHeight="1">
      <c r="A38" s="139"/>
      <c r="B38" s="97" t="s">
        <v>205</v>
      </c>
      <c r="C38" s="98" t="s">
        <v>207</v>
      </c>
      <c r="D38" s="98">
        <f ca="1">'Приложение 1 (ЦП)'!D128</f>
        <v>2.2400000000000002</v>
      </c>
      <c r="E38" s="98">
        <f ca="1">'Приложение 1 (ЦП)'!E128</f>
        <v>3.5</v>
      </c>
      <c r="F38" s="98">
        <f ca="1">'Приложение 1 (ЦП)'!F128</f>
        <v>3.85</v>
      </c>
      <c r="G38" s="98">
        <f ca="1">'Приложение 1 (ЦП)'!G128</f>
        <v>3.85</v>
      </c>
      <c r="H38" s="98">
        <f ca="1">'Приложение 1 (ЦП)'!H128</f>
        <v>3.85</v>
      </c>
      <c r="I38" s="98">
        <f ca="1">'Приложение 1 (ЦП)'!I128</f>
        <v>3.85</v>
      </c>
      <c r="J38" s="98">
        <f ca="1">'Приложение 1 (ЦП)'!J128</f>
        <v>3.85</v>
      </c>
      <c r="K38" s="98">
        <f ca="1">'Приложение 1 (ЦП)'!K128</f>
        <v>3.85</v>
      </c>
      <c r="L38" s="98">
        <f ca="1">'Приложение 1 (ЦП)'!L128</f>
        <v>3.85</v>
      </c>
      <c r="M38" s="98">
        <f ca="1">'Приложение 1 (ЦП)'!M128</f>
        <v>3.85</v>
      </c>
      <c r="N38" s="98">
        <f ca="1">'Приложение 1 (ЦП)'!N128</f>
        <v>3.85</v>
      </c>
      <c r="O38" s="98">
        <f ca="1">'Приложение 1 (ЦП)'!O128</f>
        <v>3.85</v>
      </c>
      <c r="P38" s="98">
        <f ca="1">'Приложение 1 (ЦП)'!P128</f>
        <v>3.85</v>
      </c>
      <c r="Q38" s="98">
        <f ca="1">'Приложение 1 (ЦП)'!Q128</f>
        <v>3.85</v>
      </c>
      <c r="R38" s="98">
        <f ca="1">'Приложение 1 (ЦП)'!R128</f>
        <v>3.85</v>
      </c>
      <c r="S38" s="98">
        <f ca="1">'Приложение 1 (ЦП)'!S128</f>
        <v>3.85</v>
      </c>
      <c r="T38" s="98">
        <f ca="1">'Приложение 1 (ЦП)'!T128</f>
        <v>3.85</v>
      </c>
      <c r="U38" s="156" t="s">
        <v>235</v>
      </c>
      <c r="V38" s="159" t="s">
        <v>235</v>
      </c>
      <c r="W38" s="9"/>
    </row>
    <row r="39" spans="1:23" s="4" customFormat="1" ht="27.75" customHeight="1">
      <c r="A39" s="139"/>
      <c r="B39" s="97" t="s">
        <v>206</v>
      </c>
      <c r="C39" s="98" t="s">
        <v>207</v>
      </c>
      <c r="D39" s="98">
        <f ca="1">'Приложение 1 (ЦП)'!D129</f>
        <v>0.4</v>
      </c>
      <c r="E39" s="98">
        <f ca="1">'Приложение 1 (ЦП)'!E129</f>
        <v>0.4</v>
      </c>
      <c r="F39" s="98">
        <f ca="1">'Приложение 1 (ЦП)'!F129</f>
        <v>0.4</v>
      </c>
      <c r="G39" s="98">
        <f ca="1">'Приложение 1 (ЦП)'!G129</f>
        <v>0.4</v>
      </c>
      <c r="H39" s="98">
        <f ca="1">'Приложение 1 (ЦП)'!H129</f>
        <v>0.4</v>
      </c>
      <c r="I39" s="98">
        <f ca="1">'Приложение 1 (ЦП)'!I129</f>
        <v>0.4</v>
      </c>
      <c r="J39" s="98">
        <f ca="1">'Приложение 1 (ЦП)'!J129</f>
        <v>0.4</v>
      </c>
      <c r="K39" s="98">
        <f ca="1">'Приложение 1 (ЦП)'!K129</f>
        <v>0.4</v>
      </c>
      <c r="L39" s="98">
        <f ca="1">'Приложение 1 (ЦП)'!L129</f>
        <v>0.4</v>
      </c>
      <c r="M39" s="98">
        <f ca="1">'Приложение 1 (ЦП)'!M129</f>
        <v>0.4</v>
      </c>
      <c r="N39" s="98">
        <f ca="1">'Приложение 1 (ЦП)'!N129</f>
        <v>0.4</v>
      </c>
      <c r="O39" s="98">
        <f ca="1">'Приложение 1 (ЦП)'!O129</f>
        <v>0.4</v>
      </c>
      <c r="P39" s="98">
        <f ca="1">'Приложение 1 (ЦП)'!P129</f>
        <v>0.4</v>
      </c>
      <c r="Q39" s="98">
        <f ca="1">'Приложение 1 (ЦП)'!Q129</f>
        <v>0.4</v>
      </c>
      <c r="R39" s="98">
        <f ca="1">'Приложение 1 (ЦП)'!R129</f>
        <v>0.4</v>
      </c>
      <c r="S39" s="98">
        <f ca="1">'Приложение 1 (ЦП)'!S129</f>
        <v>0.4</v>
      </c>
      <c r="T39" s="98">
        <f ca="1">'Приложение 1 (ЦП)'!T129</f>
        <v>0.4</v>
      </c>
      <c r="U39" s="156" t="s">
        <v>235</v>
      </c>
      <c r="V39" s="159" t="s">
        <v>235</v>
      </c>
      <c r="W39" s="9"/>
    </row>
    <row r="40" spans="1:23" ht="36" customHeight="1" thickBot="1">
      <c r="A40" s="140"/>
      <c r="B40" s="141" t="s">
        <v>208</v>
      </c>
      <c r="C40" s="142" t="s">
        <v>239</v>
      </c>
      <c r="D40" s="143">
        <f ca="1">'Приложение 1 (ЦП)'!D141</f>
        <v>0.26</v>
      </c>
      <c r="E40" s="143">
        <f ca="1">'Приложение 1 (ЦП)'!E141</f>
        <v>0.26</v>
      </c>
      <c r="F40" s="143">
        <f ca="1">'Приложение 1 (ЦП)'!F141</f>
        <v>0.26</v>
      </c>
      <c r="G40" s="143">
        <f ca="1">'Приложение 1 (ЦП)'!G141</f>
        <v>0.26</v>
      </c>
      <c r="H40" s="143">
        <f ca="1">'Приложение 1 (ЦП)'!H141</f>
        <v>0.26</v>
      </c>
      <c r="I40" s="143">
        <f ca="1">'Приложение 1 (ЦП)'!I141</f>
        <v>0.26</v>
      </c>
      <c r="J40" s="143">
        <f ca="1">'Приложение 1 (ЦП)'!J141</f>
        <v>0.26</v>
      </c>
      <c r="K40" s="143">
        <f ca="1">'Приложение 1 (ЦП)'!K141</f>
        <v>0.26</v>
      </c>
      <c r="L40" s="143">
        <f ca="1">'Приложение 1 (ЦП)'!L141</f>
        <v>0.26</v>
      </c>
      <c r="M40" s="143">
        <f ca="1">'Приложение 1 (ЦП)'!M141</f>
        <v>0.26</v>
      </c>
      <c r="N40" s="143">
        <f ca="1">'Приложение 1 (ЦП)'!N141</f>
        <v>0.26</v>
      </c>
      <c r="O40" s="143">
        <f ca="1">'Приложение 1 (ЦП)'!O141</f>
        <v>0.26</v>
      </c>
      <c r="P40" s="143">
        <f ca="1">'Приложение 1 (ЦП)'!P141</f>
        <v>0.26</v>
      </c>
      <c r="Q40" s="143">
        <f ca="1">'Приложение 1 (ЦП)'!Q141</f>
        <v>0.26</v>
      </c>
      <c r="R40" s="143">
        <f ca="1">'Приложение 1 (ЦП)'!R141</f>
        <v>0.26</v>
      </c>
      <c r="S40" s="143">
        <f ca="1">'Приложение 1 (ЦП)'!S141</f>
        <v>0.26</v>
      </c>
      <c r="T40" s="143">
        <f ca="1">'Приложение 1 (ЦП)'!T141</f>
        <v>0.26</v>
      </c>
      <c r="U40" s="156" t="s">
        <v>235</v>
      </c>
      <c r="V40" s="159" t="s">
        <v>235</v>
      </c>
    </row>
  </sheetData>
  <mergeCells count="15">
    <mergeCell ref="C3:C4"/>
    <mergeCell ref="U3:U4"/>
    <mergeCell ref="V3:V4"/>
    <mergeCell ref="A6:V6"/>
    <mergeCell ref="A11:V11"/>
    <mergeCell ref="B25:V25"/>
    <mergeCell ref="A17:V17"/>
    <mergeCell ref="E3:T3"/>
    <mergeCell ref="A35:V35"/>
    <mergeCell ref="A29:V29"/>
    <mergeCell ref="B2:V2"/>
    <mergeCell ref="C26:C27"/>
    <mergeCell ref="C18:C19"/>
    <mergeCell ref="A3:A4"/>
    <mergeCell ref="B3:B4"/>
  </mergeCells>
  <phoneticPr fontId="0" type="noConversion"/>
  <pageMargins left="0.7" right="0.7" top="0.75" bottom="0.75" header="0.3" footer="0.3"/>
  <pageSetup paperSize="9" scale="35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Приложение 1 (ЦП)</vt:lpstr>
      <vt:lpstr>Приложение 2 (ЭС)</vt:lpstr>
      <vt:lpstr>Приложение 3 (ТС)</vt:lpstr>
      <vt:lpstr>Приложение 4 (ВС)</vt:lpstr>
      <vt:lpstr>Приложение 5 (ВО)</vt:lpstr>
      <vt:lpstr>Приложение 7 (УТБО)</vt:lpstr>
      <vt:lpstr>Приложение 8 (ЭМ)</vt:lpstr>
      <vt:lpstr>Приложение 6 (ГС)</vt:lpstr>
      <vt:lpstr>Показатели спроса</vt:lpstr>
      <vt:lpstr>Общая программа проектов</vt:lpstr>
      <vt:lpstr>Совокупные потребности</vt:lpstr>
      <vt:lpstr>Финансирование</vt:lpstr>
      <vt:lpstr>ТАРИФЫ</vt:lpstr>
      <vt:lpstr>Расходы на ком. услуги</vt:lpstr>
      <vt:lpstr>Доходы населения</vt:lpstr>
      <vt:lpstr>'Доходы населения'!Print_Area</vt:lpstr>
      <vt:lpstr>'Показатели спроса'!Print_Area</vt:lpstr>
      <vt:lpstr>'Приложение 1 (ЦП)'!Print_Area</vt:lpstr>
      <vt:lpstr>'Приложение 2 (ЭС)'!Print_Area</vt:lpstr>
      <vt:lpstr>'Приложение 3 (ТС)'!Print_Area</vt:lpstr>
      <vt:lpstr>'Приложение 4 (ВС)'!Print_Area</vt:lpstr>
      <vt:lpstr>'Приложение 5 (ВО)'!Print_Area</vt:lpstr>
      <vt:lpstr>'Приложение 6 (ГС)'!Print_Area</vt:lpstr>
      <vt:lpstr>'Приложение 7 (УТБО)'!Print_Area</vt:lpstr>
      <vt:lpstr>'Приложение 8 (ЭМ)'!Print_Area</vt:lpstr>
      <vt:lpstr>'Расходы на ком. услуги'!Print_Area</vt:lpstr>
      <vt:lpstr>Финансирование!Print_Area</vt:lpstr>
      <vt:lpstr>'Приложение 1 (ЦП)'!Print_Titles</vt:lpstr>
    </vt:vector>
  </TitlesOfParts>
  <Company>WolfishLair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Мухлаева А.С.</dc:creator>
  <cp:lastModifiedBy>Victor</cp:lastModifiedBy>
  <cp:lastPrinted>2013-10-02T13:34:25Z</cp:lastPrinted>
  <dcterms:created xsi:type="dcterms:W3CDTF">2011-07-06T07:03:15Z</dcterms:created>
  <dcterms:modified xsi:type="dcterms:W3CDTF">2016-05-28T09:24:28Z</dcterms:modified>
</cp:coreProperties>
</file>