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145" windowWidth="28320" windowHeight="10305"/>
  </bookViews>
  <sheets>
    <sheet name="Приложение к отчету №1 2020 год" sheetId="15" r:id="rId1"/>
  </sheets>
  <calcPr calcId="144525"/>
</workbook>
</file>

<file path=xl/calcChain.xml><?xml version="1.0" encoding="utf-8"?>
<calcChain xmlns="http://schemas.openxmlformats.org/spreadsheetml/2006/main">
  <c r="T57" i="15" l="1"/>
  <c r="T53" i="15"/>
  <c r="T41" i="15"/>
  <c r="T29" i="15"/>
  <c r="T21" i="15"/>
  <c r="T25" i="15"/>
  <c r="T70" i="15"/>
  <c r="T69" i="15"/>
  <c r="T65" i="15"/>
  <c r="T61" i="15"/>
  <c r="T49" i="15"/>
  <c r="T45" i="15"/>
  <c r="T37" i="15"/>
  <c r="T33" i="15"/>
  <c r="T17" i="15"/>
  <c r="Q69" i="15"/>
  <c r="P69" i="15"/>
  <c r="R69" i="15" s="1"/>
  <c r="N69" i="15"/>
  <c r="M69" i="15"/>
  <c r="J69" i="15"/>
  <c r="H69" i="15"/>
  <c r="G69" i="15"/>
  <c r="I69" i="15" s="1"/>
  <c r="F69" i="15"/>
  <c r="E69" i="15"/>
  <c r="D69" i="15"/>
  <c r="I68" i="15"/>
  <c r="R67" i="15"/>
  <c r="O67" i="15"/>
  <c r="I67" i="15"/>
  <c r="Q65" i="15"/>
  <c r="P65" i="15"/>
  <c r="N65" i="15"/>
  <c r="M65" i="15"/>
  <c r="K65" i="15"/>
  <c r="J65" i="15"/>
  <c r="H65" i="15"/>
  <c r="G65" i="15"/>
  <c r="E65" i="15"/>
  <c r="D65" i="15"/>
  <c r="R64" i="15"/>
  <c r="I64" i="15"/>
  <c r="F64" i="15"/>
  <c r="S64" i="15" s="1"/>
  <c r="R63" i="15"/>
  <c r="R65" i="15" s="1"/>
  <c r="O63" i="15"/>
  <c r="O65" i="15" s="1"/>
  <c r="L63" i="15"/>
  <c r="L65" i="15" s="1"/>
  <c r="I63" i="15"/>
  <c r="I65" i="15" s="1"/>
  <c r="F63" i="15"/>
  <c r="S63" i="15" s="1"/>
  <c r="S65" i="15" s="1"/>
  <c r="Q61" i="15"/>
  <c r="P61" i="15"/>
  <c r="O61" i="15"/>
  <c r="N61" i="15"/>
  <c r="M61" i="15"/>
  <c r="K61" i="15"/>
  <c r="J61" i="15"/>
  <c r="I61" i="15"/>
  <c r="H61" i="15"/>
  <c r="G61" i="15"/>
  <c r="E61" i="15"/>
  <c r="D61" i="15"/>
  <c r="R60" i="15"/>
  <c r="I60" i="15"/>
  <c r="F60" i="15"/>
  <c r="S60" i="15" s="1"/>
  <c r="R59" i="15"/>
  <c r="O59" i="15"/>
  <c r="L59" i="15"/>
  <c r="L61" i="15" s="1"/>
  <c r="I59" i="15"/>
  <c r="F59" i="15"/>
  <c r="Q57" i="15"/>
  <c r="P57" i="15"/>
  <c r="N57" i="15"/>
  <c r="M57" i="15"/>
  <c r="K57" i="15"/>
  <c r="J57" i="15"/>
  <c r="H57" i="15"/>
  <c r="G57" i="15"/>
  <c r="E57" i="15"/>
  <c r="D57" i="15"/>
  <c r="R56" i="15"/>
  <c r="I56" i="15"/>
  <c r="F56" i="15"/>
  <c r="S56" i="15" s="1"/>
  <c r="R55" i="15"/>
  <c r="R57" i="15" s="1"/>
  <c r="O55" i="15"/>
  <c r="O57" i="15" s="1"/>
  <c r="L55" i="15"/>
  <c r="L57" i="15" s="1"/>
  <c r="I55" i="15"/>
  <c r="I57" i="15" s="1"/>
  <c r="F55" i="15"/>
  <c r="S55" i="15" s="1"/>
  <c r="S57" i="15" s="1"/>
  <c r="Q53" i="15"/>
  <c r="P53" i="15"/>
  <c r="N53" i="15"/>
  <c r="M53" i="15"/>
  <c r="L53" i="15"/>
  <c r="K53" i="15"/>
  <c r="J53" i="15"/>
  <c r="H53" i="15"/>
  <c r="G53" i="15"/>
  <c r="E53" i="15"/>
  <c r="D53" i="15"/>
  <c r="R52" i="15"/>
  <c r="R53" i="15" s="1"/>
  <c r="I52" i="15"/>
  <c r="I53" i="15" s="1"/>
  <c r="F52" i="15"/>
  <c r="S52" i="15" s="1"/>
  <c r="R51" i="15"/>
  <c r="O51" i="15"/>
  <c r="O53" i="15" s="1"/>
  <c r="F51" i="15"/>
  <c r="Q49" i="15"/>
  <c r="P49" i="15"/>
  <c r="O49" i="15"/>
  <c r="N49" i="15"/>
  <c r="M49" i="15"/>
  <c r="K49" i="15"/>
  <c r="J49" i="15"/>
  <c r="H49" i="15"/>
  <c r="G49" i="15"/>
  <c r="E49" i="15"/>
  <c r="D49" i="15"/>
  <c r="R48" i="15"/>
  <c r="I48" i="15"/>
  <c r="S48" i="15" s="1"/>
  <c r="F48" i="15"/>
  <c r="R47" i="15"/>
  <c r="R49" i="15" s="1"/>
  <c r="O47" i="15"/>
  <c r="L47" i="15"/>
  <c r="L49" i="15" s="1"/>
  <c r="I47" i="15"/>
  <c r="I49" i="15" s="1"/>
  <c r="F47" i="15"/>
  <c r="F49" i="15" s="1"/>
  <c r="Q45" i="15"/>
  <c r="P45" i="15"/>
  <c r="O45" i="15"/>
  <c r="N45" i="15"/>
  <c r="M45" i="15"/>
  <c r="K45" i="15"/>
  <c r="J45" i="15"/>
  <c r="H45" i="15"/>
  <c r="G45" i="15"/>
  <c r="E45" i="15"/>
  <c r="D45" i="15"/>
  <c r="R44" i="15"/>
  <c r="I44" i="15"/>
  <c r="I45" i="15" s="1"/>
  <c r="F44" i="15"/>
  <c r="R43" i="15"/>
  <c r="R45" i="15" s="1"/>
  <c r="L43" i="15"/>
  <c r="L45" i="15" s="1"/>
  <c r="I43" i="15"/>
  <c r="F43" i="15"/>
  <c r="S43" i="15" s="1"/>
  <c r="Q41" i="15"/>
  <c r="P41" i="15"/>
  <c r="O41" i="15"/>
  <c r="N41" i="15"/>
  <c r="M41" i="15"/>
  <c r="L41" i="15"/>
  <c r="K41" i="15"/>
  <c r="J41" i="15"/>
  <c r="H41" i="15"/>
  <c r="G41" i="15"/>
  <c r="E41" i="15"/>
  <c r="D41" i="15"/>
  <c r="R40" i="15"/>
  <c r="R41" i="15" s="1"/>
  <c r="I40" i="15"/>
  <c r="F40" i="15"/>
  <c r="S40" i="15" s="1"/>
  <c r="R39" i="15"/>
  <c r="I39" i="15"/>
  <c r="I41" i="15" s="1"/>
  <c r="F39" i="15"/>
  <c r="S39" i="15" s="1"/>
  <c r="Q37" i="15"/>
  <c r="P37" i="15"/>
  <c r="O37" i="15"/>
  <c r="N37" i="15"/>
  <c r="M37" i="15"/>
  <c r="L37" i="15"/>
  <c r="K37" i="15"/>
  <c r="J37" i="15"/>
  <c r="I37" i="15"/>
  <c r="H37" i="15"/>
  <c r="G37" i="15"/>
  <c r="E37" i="15"/>
  <c r="D37" i="15"/>
  <c r="R36" i="15"/>
  <c r="F36" i="15"/>
  <c r="S36" i="15" s="1"/>
  <c r="R35" i="15"/>
  <c r="R37" i="15" s="1"/>
  <c r="O35" i="15"/>
  <c r="I35" i="15"/>
  <c r="F35" i="15"/>
  <c r="S35" i="15" s="1"/>
  <c r="S37" i="15" s="1"/>
  <c r="Q33" i="15"/>
  <c r="P33" i="15"/>
  <c r="N33" i="15"/>
  <c r="M33" i="15"/>
  <c r="L33" i="15"/>
  <c r="K33" i="15"/>
  <c r="J33" i="15"/>
  <c r="H33" i="15"/>
  <c r="G33" i="15"/>
  <c r="E33" i="15"/>
  <c r="D33" i="15"/>
  <c r="R32" i="15"/>
  <c r="I32" i="15"/>
  <c r="F32" i="15"/>
  <c r="S32" i="15" s="1"/>
  <c r="R31" i="15"/>
  <c r="R33" i="15" s="1"/>
  <c r="O31" i="15"/>
  <c r="O33" i="15" s="1"/>
  <c r="L31" i="15"/>
  <c r="I31" i="15"/>
  <c r="I33" i="15" s="1"/>
  <c r="F31" i="15"/>
  <c r="S31" i="15" s="1"/>
  <c r="Q29" i="15"/>
  <c r="P29" i="15"/>
  <c r="O29" i="15"/>
  <c r="N29" i="15"/>
  <c r="M29" i="15"/>
  <c r="M70" i="15" s="1"/>
  <c r="L29" i="15"/>
  <c r="K29" i="15"/>
  <c r="J29" i="15"/>
  <c r="I29" i="15"/>
  <c r="H29" i="15"/>
  <c r="G29" i="15"/>
  <c r="E29" i="15"/>
  <c r="D29" i="15"/>
  <c r="R28" i="15"/>
  <c r="O28" i="15"/>
  <c r="I28" i="15"/>
  <c r="F28" i="15"/>
  <c r="S28" i="15" s="1"/>
  <c r="R27" i="15"/>
  <c r="R29" i="15" s="1"/>
  <c r="I27" i="15"/>
  <c r="F27" i="15"/>
  <c r="S27" i="15" s="1"/>
  <c r="S29" i="15" s="1"/>
  <c r="Q25" i="15"/>
  <c r="P25" i="15"/>
  <c r="O25" i="15"/>
  <c r="N25" i="15"/>
  <c r="M25" i="15"/>
  <c r="L25" i="15"/>
  <c r="K25" i="15"/>
  <c r="J25" i="15"/>
  <c r="H25" i="15"/>
  <c r="G25" i="15"/>
  <c r="E25" i="15"/>
  <c r="D25" i="15"/>
  <c r="R24" i="15"/>
  <c r="I24" i="15"/>
  <c r="F24" i="15"/>
  <c r="S24" i="15" s="1"/>
  <c r="R23" i="15"/>
  <c r="R25" i="15" s="1"/>
  <c r="L23" i="15"/>
  <c r="I23" i="15"/>
  <c r="I25" i="15" s="1"/>
  <c r="F23" i="15"/>
  <c r="Q21" i="15"/>
  <c r="Q70" i="15" s="1"/>
  <c r="P21" i="15"/>
  <c r="O21" i="15"/>
  <c r="N21" i="15"/>
  <c r="M21" i="15"/>
  <c r="K21" i="15"/>
  <c r="J21" i="15"/>
  <c r="I21" i="15"/>
  <c r="H21" i="15"/>
  <c r="G21" i="15"/>
  <c r="E21" i="15"/>
  <c r="D21" i="15"/>
  <c r="R20" i="15"/>
  <c r="R21" i="15" s="1"/>
  <c r="I20" i="15"/>
  <c r="S20" i="15" s="1"/>
  <c r="F20" i="15"/>
  <c r="R19" i="15"/>
  <c r="O19" i="15"/>
  <c r="L19" i="15"/>
  <c r="L21" i="15" s="1"/>
  <c r="I19" i="15"/>
  <c r="F19" i="15"/>
  <c r="Q17" i="15"/>
  <c r="P17" i="15"/>
  <c r="P70" i="15" s="1"/>
  <c r="N17" i="15"/>
  <c r="M17" i="15"/>
  <c r="L17" i="15"/>
  <c r="K17" i="15"/>
  <c r="K70" i="15" s="1"/>
  <c r="J17" i="15"/>
  <c r="H17" i="15"/>
  <c r="H70" i="15" s="1"/>
  <c r="G17" i="15"/>
  <c r="E17" i="15"/>
  <c r="D17" i="15"/>
  <c r="D70" i="15" s="1"/>
  <c r="R16" i="15"/>
  <c r="R17" i="15" s="1"/>
  <c r="I16" i="15"/>
  <c r="F16" i="15"/>
  <c r="R15" i="15"/>
  <c r="O15" i="15"/>
  <c r="O17" i="15" s="1"/>
  <c r="O70" i="15" s="1"/>
  <c r="F15" i="15"/>
  <c r="S45" i="15" l="1"/>
  <c r="S15" i="15"/>
  <c r="S16" i="15"/>
  <c r="F17" i="15"/>
  <c r="S19" i="15"/>
  <c r="S21" i="15" s="1"/>
  <c r="S44" i="15"/>
  <c r="S51" i="15"/>
  <c r="S53" i="15" s="1"/>
  <c r="F57" i="15"/>
  <c r="F65" i="15"/>
  <c r="S69" i="15"/>
  <c r="E70" i="15"/>
  <c r="G70" i="15"/>
  <c r="J70" i="15"/>
  <c r="L70" i="15"/>
  <c r="N70" i="15"/>
  <c r="S23" i="15"/>
  <c r="S25" i="15" s="1"/>
  <c r="F25" i="15"/>
  <c r="F33" i="15"/>
  <c r="S33" i="15" s="1"/>
  <c r="S41" i="15"/>
  <c r="F41" i="15"/>
  <c r="S47" i="15"/>
  <c r="S49" i="15" s="1"/>
  <c r="F53" i="15"/>
  <c r="F61" i="15"/>
  <c r="S59" i="15"/>
  <c r="S61" i="15" s="1"/>
  <c r="R61" i="15"/>
  <c r="R70" i="15" s="1"/>
  <c r="M130" i="15"/>
  <c r="I17" i="15"/>
  <c r="I70" i="15" s="1"/>
  <c r="F21" i="15"/>
  <c r="F29" i="15"/>
  <c r="F37" i="15"/>
  <c r="F45" i="15"/>
  <c r="F70" i="15" l="1"/>
  <c r="S17" i="15"/>
  <c r="S70" i="15" l="1"/>
</calcChain>
</file>

<file path=xl/sharedStrings.xml><?xml version="1.0" encoding="utf-8"?>
<sst xmlns="http://schemas.openxmlformats.org/spreadsheetml/2006/main" count="104" uniqueCount="51">
  <si>
    <t>ЗАПРОС ПРЕДЛОЖЕНИЙ</t>
  </si>
  <si>
    <t>ЭЛЕКТРОННЫЙ АУКЦИОН</t>
  </si>
  <si>
    <t>ЗАПРОС КОТИРОВОК</t>
  </si>
  <si>
    <t>ОТКРЫТЫЙ КОРНКУРС</t>
  </si>
  <si>
    <t>ЕДИНСТВЕННЫЙ ПОСТАВЩИК</t>
  </si>
  <si>
    <t>(Тыс. руб.)</t>
  </si>
  <si>
    <t>Цена контракта (тыс. руб.)</t>
  </si>
  <si>
    <t>Цена контракта   (тыс. руб.)</t>
  </si>
  <si>
    <t>Общая экономия бюджетных средств            (тыс. руб.)</t>
  </si>
  <si>
    <t>Относительный объем экономии бюджетных средств      (%)</t>
  </si>
  <si>
    <t>итого</t>
  </si>
  <si>
    <t>Приложение 1 к Отчету</t>
  </si>
  <si>
    <t>Информация о закупках в разрезе городский и сельских поселений МО Приозерский муниципальный район</t>
  </si>
  <si>
    <t>№ п/п</t>
  </si>
  <si>
    <t>Способ размещения заказа</t>
  </si>
  <si>
    <t>Наименование поселения</t>
  </si>
  <si>
    <t xml:space="preserve">1. </t>
  </si>
  <si>
    <t>Громовское с/п</t>
  </si>
  <si>
    <t>2.</t>
  </si>
  <si>
    <t>Запорожское с/п</t>
  </si>
  <si>
    <t>Красноозерное с/п</t>
  </si>
  <si>
    <t>3.</t>
  </si>
  <si>
    <t xml:space="preserve">   НМЦК         (тыс. руб.)</t>
  </si>
  <si>
    <t xml:space="preserve">   НМЦК          (тыс. руб.)</t>
  </si>
  <si>
    <t>Экономия  (тыс. руб.)</t>
  </si>
  <si>
    <t>Ларионовскоес/п</t>
  </si>
  <si>
    <t>4.</t>
  </si>
  <si>
    <t>Мельниковское с/п</t>
  </si>
  <si>
    <t>Мичуринское с/п</t>
  </si>
  <si>
    <t>5.</t>
  </si>
  <si>
    <t>6.</t>
  </si>
  <si>
    <t>Петровское с/п</t>
  </si>
  <si>
    <t>Плодовское с/п</t>
  </si>
  <si>
    <t>7.</t>
  </si>
  <si>
    <t>8.</t>
  </si>
  <si>
    <t>9.</t>
  </si>
  <si>
    <t>Раздольевское с/п</t>
  </si>
  <si>
    <t>10.</t>
  </si>
  <si>
    <t>Ромашкинское с/п</t>
  </si>
  <si>
    <t>11.</t>
  </si>
  <si>
    <t>Севастьяновское с/п</t>
  </si>
  <si>
    <t>12.</t>
  </si>
  <si>
    <t>Сосновское с/п</t>
  </si>
  <si>
    <t>Кузнечное г/п</t>
  </si>
  <si>
    <t>13.</t>
  </si>
  <si>
    <t>14.</t>
  </si>
  <si>
    <t>Приозерское г/п</t>
  </si>
  <si>
    <t>ВСЕГО</t>
  </si>
  <si>
    <t>Заключены контракты  с победителями конкурсных процедур</t>
  </si>
  <si>
    <t>Заключены  контракты  с единственным поставщиком   (п.25 ст.93)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</si>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</sst>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9"/>
      <color rgb="FF76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7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9"/>
      <color rgb="FF7030A0"/>
      <name val="Times New Roman"/>
      <family val="1"/>
      <charset val="204"/>
    </font>
    <font>
      <b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wrapText="1"/>
    </xf>
    <xf numFmtId="4" fontId="0" fillId="2" borderId="0" xfId="0" applyNumberFormat="1" applyFill="1" applyBorder="1"/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12" xfId="0" applyBorder="1"/>
    <xf numFmtId="165" fontId="0" fillId="0" borderId="0" xfId="0" applyNumberFormat="1"/>
    <xf numFmtId="0" fontId="0" fillId="0" borderId="10" xfId="0" applyBorder="1"/>
    <xf numFmtId="165" fontId="11" fillId="0" borderId="13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6" xfId="0" applyBorder="1"/>
    <xf numFmtId="165" fontId="1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1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" xfId="0" applyBorder="1"/>
    <xf numFmtId="166" fontId="7" fillId="0" borderId="7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166" fontId="7" fillId="0" borderId="14" xfId="0" applyNumberFormat="1" applyFont="1" applyBorder="1" applyAlignment="1">
      <alignment horizontal="center" vertical="center" wrapText="1"/>
    </xf>
    <xf numFmtId="166" fontId="18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166" fontId="18" fillId="0" borderId="7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18" fillId="0" borderId="17" xfId="0" applyNumberFormat="1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6" fontId="18" fillId="0" borderId="18" xfId="0" applyNumberFormat="1" applyFont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 wrapText="1"/>
    </xf>
    <xf numFmtId="0" fontId="0" fillId="3" borderId="13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4" xfId="0" applyFill="1" applyBorder="1"/>
    <xf numFmtId="0" fontId="7" fillId="3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0" fillId="3" borderId="1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0" fillId="3" borderId="1" xfId="0" applyFill="1" applyBorder="1"/>
    <xf numFmtId="0" fontId="3" fillId="3" borderId="16" xfId="0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19" fillId="3" borderId="15" xfId="0" applyFont="1" applyFill="1" applyBorder="1"/>
    <xf numFmtId="0" fontId="20" fillId="3" borderId="3" xfId="0" applyFont="1" applyFill="1" applyBorder="1"/>
    <xf numFmtId="0" fontId="15" fillId="3" borderId="5" xfId="0" applyFont="1" applyFill="1" applyBorder="1"/>
    <xf numFmtId="0" fontId="15" fillId="3" borderId="7" xfId="0" applyFont="1" applyFill="1" applyBorder="1"/>
    <xf numFmtId="0" fontId="15" fillId="3" borderId="8" xfId="0" applyFont="1" applyFill="1" applyBorder="1"/>
    <xf numFmtId="0" fontId="15" fillId="3" borderId="9" xfId="0" applyFont="1" applyFill="1" applyBorder="1"/>
    <xf numFmtId="2" fontId="2" fillId="0" borderId="0" xfId="0" applyNumberFormat="1" applyFont="1" applyAlignment="1">
      <alignment vertical="center" wrapText="1"/>
    </xf>
    <xf numFmtId="0" fontId="21" fillId="2" borderId="0" xfId="0" applyFont="1" applyFill="1" applyBorder="1"/>
    <xf numFmtId="4" fontId="12" fillId="2" borderId="0" xfId="0" applyNumberFormat="1" applyFont="1" applyFill="1" applyBorder="1"/>
    <xf numFmtId="4" fontId="22" fillId="2" borderId="0" xfId="0" applyNumberFormat="1" applyFont="1" applyFill="1" applyBorder="1"/>
    <xf numFmtId="165" fontId="3" fillId="2" borderId="0" xfId="0" applyNumberFormat="1" applyFont="1" applyFill="1" applyBorder="1"/>
    <xf numFmtId="4" fontId="21" fillId="2" borderId="0" xfId="0" applyNumberFormat="1" applyFont="1" applyFill="1" applyBorder="1"/>
    <xf numFmtId="165" fontId="23" fillId="2" borderId="0" xfId="0" applyNumberFormat="1" applyFont="1" applyFill="1" applyBorder="1"/>
    <xf numFmtId="165" fontId="22" fillId="2" borderId="0" xfId="0" applyNumberFormat="1" applyFont="1" applyFill="1" applyBorder="1"/>
    <xf numFmtId="0" fontId="3" fillId="2" borderId="0" xfId="0" applyFont="1" applyFill="1"/>
    <xf numFmtId="165" fontId="21" fillId="2" borderId="0" xfId="0" applyNumberFormat="1" applyFont="1" applyFill="1" applyBorder="1"/>
    <xf numFmtId="4" fontId="32" fillId="0" borderId="0" xfId="0" applyNumberFormat="1" applyFont="1"/>
    <xf numFmtId="164" fontId="18" fillId="0" borderId="14" xfId="0" applyNumberFormat="1" applyFont="1" applyBorder="1" applyAlignment="1">
      <alignment horizontal="center" vertical="center" wrapText="1"/>
    </xf>
    <xf numFmtId="164" fontId="3" fillId="2" borderId="0" xfId="0" applyNumberFormat="1" applyFont="1" applyFill="1"/>
    <xf numFmtId="0" fontId="3" fillId="0" borderId="0" xfId="0" applyFont="1" applyBorder="1"/>
    <xf numFmtId="4" fontId="29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" fontId="3" fillId="0" borderId="0" xfId="0" applyNumberFormat="1" applyFont="1" applyBorder="1"/>
    <xf numFmtId="4" fontId="0" fillId="0" borderId="0" xfId="0" applyNumberFormat="1" applyBorder="1"/>
    <xf numFmtId="164" fontId="3" fillId="0" borderId="0" xfId="0" applyNumberFormat="1" applyFont="1" applyBorder="1"/>
    <xf numFmtId="0" fontId="35" fillId="2" borderId="0" xfId="0" applyFont="1" applyFill="1" applyBorder="1"/>
    <xf numFmtId="166" fontId="40" fillId="2" borderId="14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6" fontId="48" fillId="0" borderId="2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165" fontId="0" fillId="2" borderId="0" xfId="0" applyNumberFormat="1" applyFill="1"/>
    <xf numFmtId="0" fontId="0" fillId="2" borderId="0" xfId="0" applyFill="1"/>
    <xf numFmtId="166" fontId="0" fillId="2" borderId="0" xfId="0" applyNumberFormat="1" applyFill="1"/>
    <xf numFmtId="2" fontId="2" fillId="2" borderId="0" xfId="0" applyNumberFormat="1" applyFont="1" applyFill="1" applyAlignment="1">
      <alignment vertical="center" wrapText="1"/>
    </xf>
    <xf numFmtId="165" fontId="3" fillId="2" borderId="0" xfId="0" applyNumberFormat="1" applyFont="1" applyFill="1" applyAlignment="1">
      <alignment horizontal="right"/>
    </xf>
    <xf numFmtId="164" fontId="0" fillId="2" borderId="0" xfId="0" applyNumberFormat="1" applyFill="1"/>
    <xf numFmtId="165" fontId="3" fillId="2" borderId="0" xfId="0" applyNumberFormat="1" applyFont="1" applyFill="1"/>
    <xf numFmtId="4" fontId="0" fillId="2" borderId="0" xfId="0" applyNumberFormat="1" applyFill="1"/>
    <xf numFmtId="166" fontId="3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vertical="center" wrapText="1"/>
    </xf>
    <xf numFmtId="10" fontId="3" fillId="2" borderId="0" xfId="0" applyNumberFormat="1" applyFont="1" applyFill="1"/>
    <xf numFmtId="164" fontId="21" fillId="2" borderId="0" xfId="0" applyNumberFormat="1" applyFont="1" applyFill="1"/>
    <xf numFmtId="164" fontId="12" fillId="2" borderId="0" xfId="0" applyNumberFormat="1" applyFont="1" applyFill="1"/>
    <xf numFmtId="10" fontId="3" fillId="2" borderId="0" xfId="0" applyNumberFormat="1" applyFont="1" applyFill="1" applyAlignment="1">
      <alignment vertical="center" wrapText="1"/>
    </xf>
    <xf numFmtId="4" fontId="29" fillId="2" borderId="0" xfId="0" applyNumberFormat="1" applyFont="1" applyFill="1"/>
    <xf numFmtId="165" fontId="45" fillId="2" borderId="0" xfId="0" applyNumberFormat="1" applyFont="1" applyFill="1"/>
    <xf numFmtId="0" fontId="3" fillId="2" borderId="0" xfId="0" applyFont="1" applyFill="1" applyAlignment="1">
      <alignment horizontal="center"/>
    </xf>
    <xf numFmtId="4" fontId="47" fillId="0" borderId="0" xfId="0" applyNumberFormat="1" applyFont="1" applyBorder="1"/>
    <xf numFmtId="0" fontId="3" fillId="0" borderId="0" xfId="0" applyNumberFormat="1" applyFont="1" applyBorder="1"/>
    <xf numFmtId="4" fontId="20" fillId="2" borderId="0" xfId="0" applyNumberFormat="1" applyFont="1" applyFill="1" applyBorder="1"/>
    <xf numFmtId="0" fontId="20" fillId="0" borderId="0" xfId="0" applyFont="1" applyBorder="1"/>
    <xf numFmtId="0" fontId="29" fillId="0" borderId="0" xfId="0" applyFont="1" applyBorder="1"/>
    <xf numFmtId="4" fontId="38" fillId="2" borderId="0" xfId="0" applyNumberFormat="1" applyFont="1" applyFill="1" applyBorder="1"/>
    <xf numFmtId="0" fontId="36" fillId="0" borderId="0" xfId="0" applyFont="1" applyBorder="1"/>
    <xf numFmtId="4" fontId="41" fillId="2" borderId="0" xfId="0" applyNumberFormat="1" applyFont="1" applyFill="1" applyBorder="1"/>
    <xf numFmtId="0" fontId="37" fillId="0" borderId="0" xfId="0" applyFont="1" applyBorder="1"/>
    <xf numFmtId="4" fontId="37" fillId="2" borderId="0" xfId="0" applyNumberFormat="1" applyFont="1" applyFill="1" applyBorder="1"/>
    <xf numFmtId="0" fontId="29" fillId="2" borderId="0" xfId="0" applyNumberFormat="1" applyFont="1" applyFill="1" applyBorder="1"/>
    <xf numFmtId="164" fontId="3" fillId="2" borderId="0" xfId="0" applyNumberFormat="1" applyFont="1" applyFill="1" applyBorder="1"/>
    <xf numFmtId="164" fontId="0" fillId="2" borderId="0" xfId="0" applyNumberFormat="1" applyFill="1" applyBorder="1"/>
    <xf numFmtId="164" fontId="30" fillId="2" borderId="0" xfId="0" applyNumberFormat="1" applyFont="1" applyFill="1" applyBorder="1"/>
    <xf numFmtId="164" fontId="47" fillId="2" borderId="0" xfId="0" applyNumberFormat="1" applyFont="1" applyFill="1" applyBorder="1"/>
    <xf numFmtId="4" fontId="3" fillId="2" borderId="0" xfId="0" applyNumberFormat="1" applyFont="1" applyFill="1" applyBorder="1"/>
    <xf numFmtId="164" fontId="12" fillId="2" borderId="0" xfId="0" applyNumberFormat="1" applyFont="1" applyFill="1" applyBorder="1"/>
    <xf numFmtId="4" fontId="25" fillId="2" borderId="0" xfId="0" applyNumberFormat="1" applyFont="1" applyFill="1" applyBorder="1"/>
    <xf numFmtId="164" fontId="29" fillId="2" borderId="0" xfId="0" applyNumberFormat="1" applyFont="1" applyFill="1" applyBorder="1"/>
    <xf numFmtId="164" fontId="32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4" fontId="32" fillId="2" borderId="0" xfId="0" applyNumberFormat="1" applyFont="1" applyFill="1" applyBorder="1"/>
    <xf numFmtId="166" fontId="0" fillId="2" borderId="0" xfId="0" applyNumberFormat="1" applyFill="1" applyBorder="1"/>
    <xf numFmtId="164" fontId="21" fillId="2" borderId="0" xfId="0" applyNumberFormat="1" applyFont="1" applyFill="1" applyBorder="1"/>
    <xf numFmtId="0" fontId="29" fillId="2" borderId="0" xfId="0" applyFont="1" applyFill="1" applyBorder="1"/>
    <xf numFmtId="164" fontId="19" fillId="2" borderId="0" xfId="0" applyNumberFormat="1" applyFont="1" applyFill="1" applyBorder="1"/>
    <xf numFmtId="0" fontId="2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/>
    <xf numFmtId="164" fontId="39" fillId="2" borderId="0" xfId="0" applyNumberFormat="1" applyFont="1" applyFill="1" applyBorder="1"/>
    <xf numFmtId="4" fontId="33" fillId="2" borderId="0" xfId="0" applyNumberFormat="1" applyFont="1" applyFill="1" applyBorder="1"/>
    <xf numFmtId="164" fontId="33" fillId="2" borderId="0" xfId="0" applyNumberFormat="1" applyFont="1" applyFill="1" applyBorder="1"/>
    <xf numFmtId="4" fontId="30" fillId="2" borderId="0" xfId="0" applyNumberFormat="1" applyFont="1" applyFill="1" applyBorder="1"/>
    <xf numFmtId="0" fontId="12" fillId="2" borderId="0" xfId="0" applyFont="1" applyFill="1" applyBorder="1" applyAlignment="1">
      <alignment horizontal="center"/>
    </xf>
    <xf numFmtId="0" fontId="30" fillId="2" borderId="0" xfId="0" applyFont="1" applyFill="1" applyBorder="1"/>
    <xf numFmtId="164" fontId="31" fillId="2" borderId="0" xfId="0" applyNumberFormat="1" applyFont="1" applyFill="1" applyBorder="1"/>
    <xf numFmtId="0" fontId="12" fillId="2" borderId="0" xfId="0" applyFont="1" applyFill="1" applyBorder="1"/>
    <xf numFmtId="10" fontId="0" fillId="2" borderId="0" xfId="0" applyNumberFormat="1" applyFill="1" applyBorder="1"/>
    <xf numFmtId="0" fontId="24" fillId="2" borderId="0" xfId="0" applyFont="1" applyFill="1" applyBorder="1"/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/>
    <xf numFmtId="165" fontId="12" fillId="2" borderId="0" xfId="0" applyNumberFormat="1" applyFont="1" applyFill="1" applyBorder="1"/>
    <xf numFmtId="0" fontId="26" fillId="2" borderId="0" xfId="0" applyFont="1" applyFill="1" applyBorder="1" applyAlignment="1">
      <alignment horizontal="center" wrapText="1"/>
    </xf>
    <xf numFmtId="4" fontId="19" fillId="2" borderId="0" xfId="0" applyNumberFormat="1" applyFont="1" applyFill="1" applyBorder="1"/>
    <xf numFmtId="0" fontId="12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wrapText="1"/>
    </xf>
    <xf numFmtId="0" fontId="22" fillId="2" borderId="0" xfId="0" applyFont="1" applyFill="1" applyBorder="1"/>
    <xf numFmtId="0" fontId="4" fillId="2" borderId="0" xfId="0" applyFont="1" applyFill="1" applyBorder="1"/>
    <xf numFmtId="0" fontId="12" fillId="2" borderId="0" xfId="0" applyFont="1" applyFill="1" applyBorder="1" applyAlignment="1">
      <alignment wrapText="1"/>
    </xf>
    <xf numFmtId="10" fontId="12" fillId="2" borderId="0" xfId="0" applyNumberFormat="1" applyFont="1" applyFill="1" applyBorder="1"/>
    <xf numFmtId="4" fontId="43" fillId="2" borderId="0" xfId="0" applyNumberFormat="1" applyFont="1" applyFill="1" applyBorder="1"/>
    <xf numFmtId="4" fontId="44" fillId="2" borderId="0" xfId="0" applyNumberFormat="1" applyFont="1" applyFill="1" applyBorder="1"/>
    <xf numFmtId="0" fontId="49" fillId="2" borderId="0" xfId="0" applyFont="1" applyFill="1" applyBorder="1" applyAlignment="1">
      <alignment horizontal="center" vertical="center" wrapText="1"/>
    </xf>
    <xf numFmtId="4" fontId="34" fillId="2" borderId="0" xfId="0" applyNumberFormat="1" applyFont="1" applyFill="1" applyBorder="1"/>
    <xf numFmtId="0" fontId="19" fillId="2" borderId="0" xfId="0" applyFont="1" applyFill="1" applyBorder="1"/>
    <xf numFmtId="165" fontId="19" fillId="2" borderId="0" xfId="0" applyNumberFormat="1" applyFont="1" applyFill="1" applyBorder="1"/>
    <xf numFmtId="164" fontId="35" fillId="2" borderId="0" xfId="0" applyNumberFormat="1" applyFont="1" applyFill="1" applyBorder="1"/>
    <xf numFmtId="0" fontId="45" fillId="2" borderId="0" xfId="0" applyFont="1" applyFill="1" applyBorder="1"/>
    <xf numFmtId="4" fontId="45" fillId="2" borderId="0" xfId="0" applyNumberFormat="1" applyFont="1" applyFill="1" applyBorder="1"/>
    <xf numFmtId="0" fontId="36" fillId="2" borderId="0" xfId="0" applyFont="1" applyFill="1" applyBorder="1"/>
    <xf numFmtId="0" fontId="19" fillId="2" borderId="0" xfId="0" applyNumberFormat="1" applyFont="1" applyFill="1" applyBorder="1"/>
    <xf numFmtId="164" fontId="46" fillId="2" borderId="14" xfId="0" applyNumberFormat="1" applyFont="1" applyFill="1" applyBorder="1" applyAlignment="1">
      <alignment horizontal="center" vertical="center" wrapText="1"/>
    </xf>
    <xf numFmtId="166" fontId="42" fillId="2" borderId="14" xfId="0" applyNumberFormat="1" applyFont="1" applyFill="1" applyBorder="1" applyAlignment="1">
      <alignment horizontal="center" vertical="center" wrapText="1"/>
    </xf>
    <xf numFmtId="164" fontId="42" fillId="2" borderId="14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46" fillId="0" borderId="14" xfId="0" applyNumberFormat="1" applyFont="1" applyBorder="1" applyAlignment="1">
      <alignment horizontal="center" vertical="center" wrapText="1"/>
    </xf>
    <xf numFmtId="166" fontId="46" fillId="0" borderId="2" xfId="0" applyNumberFormat="1" applyFont="1" applyBorder="1" applyAlignment="1">
      <alignment horizontal="center" vertical="center" wrapText="1"/>
    </xf>
    <xf numFmtId="165" fontId="3" fillId="2" borderId="0" xfId="0" applyNumberFormat="1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9" fillId="3" borderId="13" xfId="0" applyFont="1" applyFill="1" applyBorder="1" applyAlignment="1">
      <alignment horizontal="justify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6" fillId="3" borderId="5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tabSelected="1" topLeftCell="A52" zoomScaleNormal="100" workbookViewId="0">
      <selection sqref="A1:T70"/>
    </sheetView>
  </sheetViews>
  <sheetFormatPr defaultRowHeight="15" x14ac:dyDescent="0.25"/>
  <cols>
    <col min="1" max="1" width="3.42578125" customWidth="1"/>
    <col min="2" max="2" width="13.5703125" bestFit="1" customWidth="1"/>
    <col min="3" max="3" width="11.85546875" customWidth="1"/>
    <col min="4" max="4" width="10.5703125" customWidth="1"/>
    <col min="5" max="5" width="10.7109375" customWidth="1"/>
    <col min="6" max="6" width="12" customWidth="1"/>
    <col min="7" max="7" width="8.28515625" customWidth="1"/>
    <col min="8" max="8" width="8.140625" customWidth="1"/>
    <col min="9" max="10" width="10.140625" customWidth="1"/>
    <col min="11" max="12" width="9.5703125" customWidth="1"/>
    <col min="13" max="13" width="9.85546875" customWidth="1"/>
    <col min="14" max="14" width="8.42578125" customWidth="1"/>
    <col min="15" max="15" width="8.85546875" customWidth="1"/>
    <col min="16" max="16" width="9.85546875" customWidth="1"/>
    <col min="17" max="17" width="10.28515625" customWidth="1"/>
    <col min="19" max="19" width="12.42578125" bestFit="1" customWidth="1"/>
    <col min="20" max="20" width="9.5703125" bestFit="1" customWidth="1"/>
    <col min="21" max="21" width="7" customWidth="1"/>
    <col min="22" max="22" width="13.42578125" customWidth="1"/>
    <col min="23" max="23" width="15.7109375" customWidth="1"/>
    <col min="24" max="24" width="14.42578125" customWidth="1"/>
    <col min="25" max="25" width="13.28515625" bestFit="1" customWidth="1"/>
    <col min="26" max="26" width="13.5703125" bestFit="1" customWidth="1"/>
  </cols>
  <sheetData>
    <row r="1" spans="1:26" x14ac:dyDescent="0.25">
      <c r="R1" s="6" t="s">
        <v>11</v>
      </c>
      <c r="S1" s="6"/>
    </row>
    <row r="2" spans="1:26" ht="18.75" x14ac:dyDescent="0.25">
      <c r="D2" s="191" t="s">
        <v>12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26" ht="24.75" customHeight="1" x14ac:dyDescent="0.25">
      <c r="F3" s="16"/>
      <c r="G3" s="191" t="s">
        <v>50</v>
      </c>
      <c r="H3" s="198"/>
      <c r="I3" s="198"/>
      <c r="J3" s="198"/>
      <c r="K3" s="198"/>
      <c r="L3" s="198"/>
      <c r="M3" s="198"/>
      <c r="N3" s="198"/>
      <c r="O3" s="16"/>
      <c r="P3" s="16"/>
    </row>
    <row r="4" spans="1:26" ht="12" customHeight="1" thickBot="1" x14ac:dyDescent="0.3">
      <c r="D4" s="4"/>
      <c r="E4" s="5"/>
      <c r="F4" s="5"/>
      <c r="G4" s="1"/>
      <c r="H4" s="5"/>
      <c r="I4" s="1"/>
      <c r="R4" s="193"/>
      <c r="S4" s="193"/>
      <c r="T4" s="193"/>
    </row>
    <row r="5" spans="1:26" ht="15" customHeight="1" x14ac:dyDescent="0.25">
      <c r="A5" s="203" t="s">
        <v>13</v>
      </c>
      <c r="B5" s="206" t="s">
        <v>14</v>
      </c>
      <c r="C5" s="207"/>
      <c r="D5" s="212" t="s">
        <v>1</v>
      </c>
      <c r="E5" s="206"/>
      <c r="F5" s="207"/>
      <c r="G5" s="206" t="s">
        <v>2</v>
      </c>
      <c r="H5" s="206"/>
      <c r="I5" s="207"/>
      <c r="J5" s="215"/>
      <c r="K5" s="216"/>
      <c r="L5" s="217"/>
      <c r="M5" s="212"/>
      <c r="N5" s="206"/>
      <c r="O5" s="206"/>
      <c r="P5" s="212"/>
      <c r="Q5" s="206"/>
      <c r="R5" s="207"/>
      <c r="S5" s="45"/>
      <c r="T5" s="46"/>
    </row>
    <row r="6" spans="1:26" ht="15" customHeight="1" x14ac:dyDescent="0.25">
      <c r="A6" s="204"/>
      <c r="B6" s="208"/>
      <c r="C6" s="209"/>
      <c r="D6" s="213"/>
      <c r="E6" s="208"/>
      <c r="F6" s="209"/>
      <c r="G6" s="208"/>
      <c r="H6" s="208"/>
      <c r="I6" s="209"/>
      <c r="J6" s="213"/>
      <c r="K6" s="208"/>
      <c r="L6" s="209"/>
      <c r="M6" s="213"/>
      <c r="N6" s="208"/>
      <c r="O6" s="208"/>
      <c r="P6" s="213"/>
      <c r="Q6" s="208"/>
      <c r="R6" s="209"/>
      <c r="S6" s="47"/>
      <c r="T6" s="48"/>
    </row>
    <row r="7" spans="1:26" x14ac:dyDescent="0.25">
      <c r="A7" s="204"/>
      <c r="B7" s="208"/>
      <c r="C7" s="209"/>
      <c r="D7" s="213"/>
      <c r="E7" s="208"/>
      <c r="F7" s="209"/>
      <c r="G7" s="208"/>
      <c r="H7" s="208"/>
      <c r="I7" s="209"/>
      <c r="J7" s="213"/>
      <c r="K7" s="208"/>
      <c r="L7" s="209"/>
      <c r="M7" s="213"/>
      <c r="N7" s="208"/>
      <c r="O7" s="208"/>
      <c r="P7" s="213"/>
      <c r="Q7" s="208"/>
      <c r="R7" s="209"/>
      <c r="S7" s="47"/>
      <c r="T7" s="48"/>
    </row>
    <row r="8" spans="1:26" ht="15" customHeight="1" x14ac:dyDescent="0.25">
      <c r="A8" s="204"/>
      <c r="B8" s="208"/>
      <c r="C8" s="209"/>
      <c r="D8" s="213"/>
      <c r="E8" s="208"/>
      <c r="F8" s="209"/>
      <c r="G8" s="208"/>
      <c r="H8" s="208"/>
      <c r="I8" s="209"/>
      <c r="J8" s="213" t="s">
        <v>3</v>
      </c>
      <c r="K8" s="208"/>
      <c r="L8" s="208"/>
      <c r="M8" s="213" t="s">
        <v>0</v>
      </c>
      <c r="N8" s="208"/>
      <c r="O8" s="209"/>
      <c r="P8" s="213" t="s">
        <v>4</v>
      </c>
      <c r="Q8" s="208"/>
      <c r="R8" s="209"/>
      <c r="S8" s="47"/>
      <c r="T8" s="48"/>
    </row>
    <row r="9" spans="1:26" x14ac:dyDescent="0.25">
      <c r="A9" s="204"/>
      <c r="B9" s="208"/>
      <c r="C9" s="209"/>
      <c r="D9" s="213"/>
      <c r="E9" s="208"/>
      <c r="F9" s="209"/>
      <c r="G9" s="208"/>
      <c r="H9" s="208"/>
      <c r="I9" s="209"/>
      <c r="J9" s="218"/>
      <c r="K9" s="219"/>
      <c r="L9" s="220"/>
      <c r="M9" s="221"/>
      <c r="N9" s="222"/>
      <c r="O9" s="223"/>
      <c r="P9" s="221"/>
      <c r="Q9" s="222"/>
      <c r="R9" s="223"/>
      <c r="S9" s="47"/>
      <c r="T9" s="48"/>
    </row>
    <row r="10" spans="1:26" ht="15.75" thickBot="1" x14ac:dyDescent="0.3">
      <c r="A10" s="205"/>
      <c r="B10" s="210"/>
      <c r="C10" s="211"/>
      <c r="D10" s="214"/>
      <c r="E10" s="210"/>
      <c r="F10" s="211"/>
      <c r="G10" s="210"/>
      <c r="H10" s="210"/>
      <c r="I10" s="211"/>
      <c r="J10" s="224"/>
      <c r="K10" s="225"/>
      <c r="L10" s="226"/>
      <c r="M10" s="224"/>
      <c r="N10" s="225"/>
      <c r="O10" s="225"/>
      <c r="P10" s="49"/>
      <c r="Q10" s="50"/>
      <c r="R10" s="51"/>
      <c r="S10" s="52"/>
      <c r="T10" s="101"/>
      <c r="U10" s="7"/>
      <c r="V10" s="7"/>
    </row>
    <row r="11" spans="1:26" ht="72" customHeight="1" thickBot="1" x14ac:dyDescent="0.3">
      <c r="A11" s="99"/>
      <c r="B11" s="206" t="s">
        <v>15</v>
      </c>
      <c r="C11" s="207"/>
      <c r="D11" s="53" t="s">
        <v>22</v>
      </c>
      <c r="E11" s="227" t="s">
        <v>6</v>
      </c>
      <c r="F11" s="229" t="s">
        <v>24</v>
      </c>
      <c r="G11" s="53" t="s">
        <v>23</v>
      </c>
      <c r="H11" s="227" t="s">
        <v>6</v>
      </c>
      <c r="I11" s="229" t="s">
        <v>24</v>
      </c>
      <c r="J11" s="53" t="s">
        <v>23</v>
      </c>
      <c r="K11" s="227" t="s">
        <v>7</v>
      </c>
      <c r="L11" s="229" t="s">
        <v>24</v>
      </c>
      <c r="M11" s="53" t="s">
        <v>23</v>
      </c>
      <c r="N11" s="227" t="s">
        <v>6</v>
      </c>
      <c r="O11" s="229" t="s">
        <v>24</v>
      </c>
      <c r="P11" s="53" t="s">
        <v>23</v>
      </c>
      <c r="Q11" s="227" t="s">
        <v>6</v>
      </c>
      <c r="R11" s="229" t="s">
        <v>24</v>
      </c>
      <c r="S11" s="54" t="s">
        <v>8</v>
      </c>
      <c r="T11" s="100" t="s">
        <v>9</v>
      </c>
      <c r="U11" s="7"/>
      <c r="V11" s="7"/>
    </row>
    <row r="12" spans="1:26" ht="15.75" hidden="1" customHeight="1" thickBot="1" x14ac:dyDescent="0.3">
      <c r="A12" s="99"/>
      <c r="B12" s="55"/>
      <c r="C12" s="55"/>
      <c r="D12" s="56" t="s">
        <v>5</v>
      </c>
      <c r="E12" s="228"/>
      <c r="F12" s="230"/>
      <c r="G12" s="57" t="s">
        <v>5</v>
      </c>
      <c r="H12" s="231"/>
      <c r="I12" s="230"/>
      <c r="J12" s="57" t="s">
        <v>5</v>
      </c>
      <c r="K12" s="231"/>
      <c r="L12" s="230"/>
      <c r="M12" s="57" t="s">
        <v>5</v>
      </c>
      <c r="N12" s="231"/>
      <c r="O12" s="230"/>
      <c r="P12" s="57" t="s">
        <v>5</v>
      </c>
      <c r="Q12" s="231"/>
      <c r="R12" s="230"/>
      <c r="S12" s="54"/>
      <c r="T12" s="54"/>
      <c r="U12" s="7"/>
      <c r="V12" s="7"/>
    </row>
    <row r="13" spans="1:26" ht="15.75" thickBot="1" x14ac:dyDescent="0.3">
      <c r="A13" s="17">
        <v>1</v>
      </c>
      <c r="B13" s="194">
        <v>2</v>
      </c>
      <c r="C13" s="195"/>
      <c r="D13" s="98">
        <v>3</v>
      </c>
      <c r="E13" s="95">
        <v>4</v>
      </c>
      <c r="F13" s="97">
        <v>5</v>
      </c>
      <c r="G13" s="96">
        <v>6</v>
      </c>
      <c r="H13" s="97">
        <v>7</v>
      </c>
      <c r="I13" s="97">
        <v>8</v>
      </c>
      <c r="J13" s="97">
        <v>9</v>
      </c>
      <c r="K13" s="97">
        <v>10</v>
      </c>
      <c r="L13" s="97">
        <v>11</v>
      </c>
      <c r="M13" s="97">
        <v>12</v>
      </c>
      <c r="N13" s="97">
        <v>13</v>
      </c>
      <c r="O13" s="97">
        <v>14</v>
      </c>
      <c r="P13" s="97">
        <v>15</v>
      </c>
      <c r="Q13" s="97">
        <v>16</v>
      </c>
      <c r="R13" s="97">
        <v>17</v>
      </c>
      <c r="S13" s="98">
        <v>18</v>
      </c>
      <c r="T13" s="98">
        <v>19</v>
      </c>
      <c r="U13" s="7"/>
      <c r="V13" s="7"/>
    </row>
    <row r="14" spans="1:26" ht="15" customHeight="1" x14ac:dyDescent="0.25">
      <c r="A14" s="29" t="s">
        <v>16</v>
      </c>
      <c r="B14" s="67" t="s">
        <v>17</v>
      </c>
      <c r="C14" s="6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1"/>
      <c r="V14" s="71"/>
      <c r="W14" s="9"/>
    </row>
    <row r="15" spans="1:26" ht="35.25" customHeight="1" x14ac:dyDescent="0.25">
      <c r="A15" s="30"/>
      <c r="B15" s="201" t="s">
        <v>48</v>
      </c>
      <c r="C15" s="202"/>
      <c r="D15" s="32">
        <v>10693.7</v>
      </c>
      <c r="E15" s="32">
        <v>9592.6</v>
      </c>
      <c r="F15" s="32">
        <f>D15-E15</f>
        <v>1101.1000000000004</v>
      </c>
      <c r="G15" s="31"/>
      <c r="H15" s="31"/>
      <c r="I15" s="31"/>
      <c r="J15" s="31"/>
      <c r="K15" s="31"/>
      <c r="L15" s="31"/>
      <c r="M15" s="32"/>
      <c r="N15" s="32"/>
      <c r="O15" s="31">
        <f>M15-N15</f>
        <v>0</v>
      </c>
      <c r="P15" s="32">
        <v>736.4</v>
      </c>
      <c r="Q15" s="32">
        <v>736.4</v>
      </c>
      <c r="R15" s="31">
        <f>P15-Q15</f>
        <v>0</v>
      </c>
      <c r="S15" s="31">
        <f>F15+I15+L15+O15+R15</f>
        <v>1101.1000000000004</v>
      </c>
      <c r="T15" s="31"/>
      <c r="U15" s="103"/>
      <c r="V15" s="103"/>
      <c r="W15" s="104"/>
      <c r="X15" s="105"/>
      <c r="Y15" s="106"/>
      <c r="Z15" s="105"/>
    </row>
    <row r="16" spans="1:26" ht="36" customHeight="1" thickBot="1" x14ac:dyDescent="0.3">
      <c r="A16" s="10"/>
      <c r="B16" s="196" t="s">
        <v>49</v>
      </c>
      <c r="C16" s="197"/>
      <c r="D16" s="24">
        <v>6059.6</v>
      </c>
      <c r="E16" s="24">
        <v>6038.6</v>
      </c>
      <c r="F16" s="24">
        <f>D16-E16</f>
        <v>21</v>
      </c>
      <c r="G16" s="24"/>
      <c r="H16" s="24"/>
      <c r="I16" s="24">
        <f>G16-H16</f>
        <v>0</v>
      </c>
      <c r="J16" s="24"/>
      <c r="K16" s="24"/>
      <c r="L16" s="24"/>
      <c r="M16" s="24"/>
      <c r="N16" s="24"/>
      <c r="O16" s="24"/>
      <c r="P16" s="24"/>
      <c r="Q16" s="24"/>
      <c r="R16" s="24">
        <f t="shared" ref="R16:R69" si="0">P16-Q16</f>
        <v>0</v>
      </c>
      <c r="S16" s="24">
        <f t="shared" ref="S16:S40" si="1">F16+I16+L16+O16+R16</f>
        <v>21</v>
      </c>
      <c r="T16" s="24"/>
      <c r="U16" s="107"/>
      <c r="V16" s="107"/>
      <c r="W16" s="108"/>
      <c r="X16" s="109"/>
      <c r="Y16" s="79"/>
      <c r="Z16" s="109"/>
    </row>
    <row r="17" spans="1:26" ht="15" customHeight="1" thickBot="1" x14ac:dyDescent="0.3">
      <c r="A17" s="33"/>
      <c r="B17" s="34" t="s">
        <v>10</v>
      </c>
      <c r="C17" s="15"/>
      <c r="D17" s="20">
        <f>D15+D16</f>
        <v>16753.300000000003</v>
      </c>
      <c r="E17" s="20">
        <f>E15+E16</f>
        <v>15631.2</v>
      </c>
      <c r="F17" s="26">
        <f>D17-E17</f>
        <v>1122.1000000000022</v>
      </c>
      <c r="G17" s="22">
        <f t="shared" ref="G17:R17" si="2">G16+G14</f>
        <v>0</v>
      </c>
      <c r="H17" s="22">
        <f t="shared" si="2"/>
        <v>0</v>
      </c>
      <c r="I17" s="21">
        <f t="shared" si="2"/>
        <v>0</v>
      </c>
      <c r="J17" s="22">
        <f t="shared" si="2"/>
        <v>0</v>
      </c>
      <c r="K17" s="22">
        <f t="shared" si="2"/>
        <v>0</v>
      </c>
      <c r="L17" s="21">
        <f t="shared" si="2"/>
        <v>0</v>
      </c>
      <c r="M17" s="22">
        <f>M15</f>
        <v>0</v>
      </c>
      <c r="N17" s="22">
        <f>N15</f>
        <v>0</v>
      </c>
      <c r="O17" s="21">
        <f>O15</f>
        <v>0</v>
      </c>
      <c r="P17" s="22">
        <f>P15</f>
        <v>736.4</v>
      </c>
      <c r="Q17" s="22">
        <f>Q15</f>
        <v>736.4</v>
      </c>
      <c r="R17" s="21">
        <f t="shared" si="2"/>
        <v>0</v>
      </c>
      <c r="S17" s="37">
        <f>S16+S15</f>
        <v>1122.1000000000004</v>
      </c>
      <c r="T17" s="11">
        <f>S17/D17</f>
        <v>6.697784914016941E-2</v>
      </c>
      <c r="U17" s="190"/>
      <c r="V17" s="94"/>
      <c r="W17" s="110"/>
      <c r="X17" s="104"/>
      <c r="Y17" s="110"/>
      <c r="Z17" s="105"/>
    </row>
    <row r="18" spans="1:26" x14ac:dyDescent="0.25">
      <c r="A18" s="8" t="s">
        <v>18</v>
      </c>
      <c r="B18" s="69" t="s">
        <v>19</v>
      </c>
      <c r="C18" s="7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190"/>
      <c r="V18" s="107"/>
      <c r="W18" s="94"/>
      <c r="X18" s="109"/>
      <c r="Y18" s="104"/>
      <c r="Z18" s="105"/>
    </row>
    <row r="19" spans="1:26" ht="36.75" customHeight="1" x14ac:dyDescent="0.25">
      <c r="A19" s="8"/>
      <c r="B19" s="201" t="s">
        <v>48</v>
      </c>
      <c r="C19" s="202"/>
      <c r="D19" s="32">
        <v>19584.599999999999</v>
      </c>
      <c r="E19" s="32">
        <v>15779.4</v>
      </c>
      <c r="F19" s="32">
        <f t="shared" ref="F19:F40" si="3">D19-E19</f>
        <v>3805.1999999999989</v>
      </c>
      <c r="G19" s="32"/>
      <c r="H19" s="32"/>
      <c r="I19" s="32">
        <f t="shared" ref="I19:I69" si="4">G19-H19</f>
        <v>0</v>
      </c>
      <c r="J19" s="32"/>
      <c r="K19" s="32"/>
      <c r="L19" s="32">
        <f>J19-K19</f>
        <v>0</v>
      </c>
      <c r="M19" s="32"/>
      <c r="N19" s="32"/>
      <c r="O19" s="32">
        <f>M19-N19</f>
        <v>0</v>
      </c>
      <c r="P19" s="32">
        <v>13818.5</v>
      </c>
      <c r="Q19" s="32">
        <v>13818.5</v>
      </c>
      <c r="R19" s="32">
        <f t="shared" ref="R19" si="5">P19-Q19</f>
        <v>0</v>
      </c>
      <c r="S19" s="32">
        <f t="shared" ref="S19" si="6">F19+I19+L19+O19+R19</f>
        <v>3805.1999999999989</v>
      </c>
      <c r="T19" s="32"/>
      <c r="U19" s="190"/>
      <c r="V19" s="107"/>
      <c r="W19" s="104"/>
      <c r="X19" s="104"/>
      <c r="Y19" s="109"/>
      <c r="Z19" s="105"/>
    </row>
    <row r="20" spans="1:26" ht="36" customHeight="1" thickBot="1" x14ac:dyDescent="0.3">
      <c r="A20" s="8"/>
      <c r="B20" s="196" t="s">
        <v>49</v>
      </c>
      <c r="C20" s="197"/>
      <c r="D20" s="24">
        <v>64862.2</v>
      </c>
      <c r="E20" s="24">
        <v>63993.9</v>
      </c>
      <c r="F20" s="24">
        <f t="shared" si="3"/>
        <v>868.29999999999563</v>
      </c>
      <c r="G20" s="24"/>
      <c r="H20" s="24"/>
      <c r="I20" s="24">
        <f t="shared" si="4"/>
        <v>0</v>
      </c>
      <c r="J20" s="24"/>
      <c r="K20" s="24"/>
      <c r="L20" s="24"/>
      <c r="M20" s="24"/>
      <c r="N20" s="24"/>
      <c r="O20" s="24"/>
      <c r="P20" s="24"/>
      <c r="Q20" s="24"/>
      <c r="R20" s="24">
        <f t="shared" si="0"/>
        <v>0</v>
      </c>
      <c r="S20" s="24">
        <f t="shared" si="1"/>
        <v>868.29999999999563</v>
      </c>
      <c r="T20" s="24"/>
      <c r="U20" s="190"/>
      <c r="V20" s="107"/>
      <c r="W20" s="104"/>
      <c r="X20" s="104"/>
      <c r="Y20" s="104"/>
      <c r="Z20" s="105"/>
    </row>
    <row r="21" spans="1:26" ht="15.75" customHeight="1" thickBot="1" x14ac:dyDescent="0.3">
      <c r="A21" s="19"/>
      <c r="B21" s="34" t="s">
        <v>10</v>
      </c>
      <c r="C21" s="15"/>
      <c r="D21" s="28">
        <f>D19+D20</f>
        <v>84446.799999999988</v>
      </c>
      <c r="E21" s="25">
        <f>E19+E20</f>
        <v>79773.3</v>
      </c>
      <c r="F21" s="26">
        <f>D21-E21</f>
        <v>4673.4999999999854</v>
      </c>
      <c r="G21" s="25">
        <f>G19+G20</f>
        <v>0</v>
      </c>
      <c r="H21" s="25">
        <f>H19+H20</f>
        <v>0</v>
      </c>
      <c r="I21" s="26">
        <f t="shared" ref="I21:Q21" si="7">I19</f>
        <v>0</v>
      </c>
      <c r="J21" s="25">
        <f t="shared" si="7"/>
        <v>0</v>
      </c>
      <c r="K21" s="25">
        <f t="shared" si="7"/>
        <v>0</v>
      </c>
      <c r="L21" s="26">
        <f t="shared" si="7"/>
        <v>0</v>
      </c>
      <c r="M21" s="25">
        <f t="shared" si="7"/>
        <v>0</v>
      </c>
      <c r="N21" s="25">
        <f t="shared" si="7"/>
        <v>0</v>
      </c>
      <c r="O21" s="26">
        <f t="shared" si="7"/>
        <v>0</v>
      </c>
      <c r="P21" s="25">
        <f t="shared" si="7"/>
        <v>13818.5</v>
      </c>
      <c r="Q21" s="25">
        <f t="shared" si="7"/>
        <v>13818.5</v>
      </c>
      <c r="R21" s="26">
        <f t="shared" ref="R21" si="8">R18+R20</f>
        <v>0</v>
      </c>
      <c r="S21" s="37">
        <f>S19+S20</f>
        <v>4673.4999999999945</v>
      </c>
      <c r="T21" s="14">
        <f>S21/D21</f>
        <v>5.5342535181913288E-2</v>
      </c>
      <c r="U21" s="190"/>
      <c r="V21" s="94"/>
      <c r="W21" s="110"/>
      <c r="X21" s="109"/>
      <c r="Y21" s="110"/>
      <c r="Z21" s="111"/>
    </row>
    <row r="22" spans="1:26" ht="16.5" customHeight="1" x14ac:dyDescent="0.25">
      <c r="A22" s="8" t="s">
        <v>21</v>
      </c>
      <c r="B22" s="232" t="s">
        <v>20</v>
      </c>
      <c r="C22" s="23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90"/>
      <c r="V22" s="107"/>
      <c r="W22" s="94"/>
      <c r="X22" s="109"/>
      <c r="Y22" s="104"/>
      <c r="Z22" s="105"/>
    </row>
    <row r="23" spans="1:26" ht="35.25" customHeight="1" thickBot="1" x14ac:dyDescent="0.3">
      <c r="A23" s="8"/>
      <c r="B23" s="201" t="s">
        <v>48</v>
      </c>
      <c r="C23" s="202"/>
      <c r="D23" s="32">
        <v>5154.3999999999996</v>
      </c>
      <c r="E23" s="32">
        <v>4196</v>
      </c>
      <c r="F23" s="24">
        <f>D23-E23</f>
        <v>958.39999999999964</v>
      </c>
      <c r="G23" s="32"/>
      <c r="H23" s="32"/>
      <c r="I23" s="32">
        <f>G23-H23</f>
        <v>0</v>
      </c>
      <c r="J23" s="32"/>
      <c r="K23" s="32"/>
      <c r="L23" s="32">
        <f>J23-K23</f>
        <v>0</v>
      </c>
      <c r="M23" s="32"/>
      <c r="N23" s="32"/>
      <c r="O23" s="32"/>
      <c r="P23" s="32">
        <v>1130</v>
      </c>
      <c r="Q23" s="32">
        <v>1130</v>
      </c>
      <c r="R23" s="32">
        <f>P23-Q23</f>
        <v>0</v>
      </c>
      <c r="S23" s="24">
        <f t="shared" si="1"/>
        <v>958.39999999999964</v>
      </c>
      <c r="T23" s="32"/>
      <c r="U23" s="190"/>
      <c r="V23" s="107"/>
      <c r="W23" s="104"/>
      <c r="X23" s="104"/>
      <c r="Y23" s="104"/>
      <c r="Z23" s="105"/>
    </row>
    <row r="24" spans="1:26" ht="34.5" customHeight="1" thickBot="1" x14ac:dyDescent="0.3">
      <c r="A24" s="8"/>
      <c r="B24" s="196" t="s">
        <v>49</v>
      </c>
      <c r="C24" s="197"/>
      <c r="D24" s="24">
        <v>228386.9</v>
      </c>
      <c r="E24" s="24">
        <v>220393.4</v>
      </c>
      <c r="F24" s="24">
        <f t="shared" si="3"/>
        <v>7993.5</v>
      </c>
      <c r="G24" s="24"/>
      <c r="H24" s="24"/>
      <c r="I24" s="24">
        <f t="shared" si="4"/>
        <v>0</v>
      </c>
      <c r="J24" s="24"/>
      <c r="K24" s="24"/>
      <c r="L24" s="24"/>
      <c r="M24" s="24"/>
      <c r="N24" s="24"/>
      <c r="O24" s="24"/>
      <c r="P24" s="24"/>
      <c r="Q24" s="24"/>
      <c r="R24" s="24">
        <f t="shared" si="0"/>
        <v>0</v>
      </c>
      <c r="S24" s="24">
        <f t="shared" si="1"/>
        <v>7993.5</v>
      </c>
      <c r="T24" s="24"/>
      <c r="U24" s="190"/>
      <c r="V24" s="107"/>
      <c r="W24" s="104"/>
      <c r="X24" s="109"/>
      <c r="Y24" s="104"/>
      <c r="Z24" s="111"/>
    </row>
    <row r="25" spans="1:26" ht="15.75" thickBot="1" x14ac:dyDescent="0.3">
      <c r="A25" s="19"/>
      <c r="B25" s="18" t="s">
        <v>10</v>
      </c>
      <c r="C25" s="13"/>
      <c r="D25" s="25">
        <f>D23+D24</f>
        <v>233541.3</v>
      </c>
      <c r="E25" s="25">
        <f>E23+E24</f>
        <v>224589.4</v>
      </c>
      <c r="F25" s="26">
        <f>D25-E25</f>
        <v>8951.8999999999942</v>
      </c>
      <c r="G25" s="25">
        <f>SUM(G23:G24)</f>
        <v>0</v>
      </c>
      <c r="H25" s="25">
        <f>SUM(H23:H24)</f>
        <v>0</v>
      </c>
      <c r="I25" s="26">
        <f>I23+I24</f>
        <v>0</v>
      </c>
      <c r="J25" s="25">
        <f>J23+J24</f>
        <v>0</v>
      </c>
      <c r="K25" s="25">
        <f t="shared" ref="K25:L25" si="9">K23+K24</f>
        <v>0</v>
      </c>
      <c r="L25" s="26">
        <f t="shared" si="9"/>
        <v>0</v>
      </c>
      <c r="M25" s="25">
        <f t="shared" ref="M25:O25" si="10">M22+M24</f>
        <v>0</v>
      </c>
      <c r="N25" s="25">
        <f t="shared" si="10"/>
        <v>0</v>
      </c>
      <c r="O25" s="26">
        <f t="shared" si="10"/>
        <v>0</v>
      </c>
      <c r="P25" s="25">
        <f>P23</f>
        <v>1130</v>
      </c>
      <c r="Q25" s="25">
        <f>Q23</f>
        <v>1130</v>
      </c>
      <c r="R25" s="26">
        <f>R23</f>
        <v>0</v>
      </c>
      <c r="S25" s="37">
        <f>S23+S24</f>
        <v>8951.9</v>
      </c>
      <c r="T25" s="14">
        <f>S25/D25</f>
        <v>3.833112173307248E-2</v>
      </c>
      <c r="U25" s="190"/>
      <c r="V25" s="94"/>
      <c r="W25" s="110"/>
      <c r="X25" s="109"/>
      <c r="Y25" s="110"/>
      <c r="Z25" s="105"/>
    </row>
    <row r="26" spans="1:26" x14ac:dyDescent="0.25">
      <c r="A26" s="8" t="s">
        <v>26</v>
      </c>
      <c r="B26" s="232" t="s">
        <v>25</v>
      </c>
      <c r="C26" s="23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190"/>
      <c r="V26" s="107"/>
      <c r="W26" s="94"/>
      <c r="X26" s="104"/>
      <c r="Y26" s="104"/>
      <c r="Z26" s="105"/>
    </row>
    <row r="27" spans="1:26" ht="34.5" customHeight="1" x14ac:dyDescent="0.25">
      <c r="A27" s="8"/>
      <c r="B27" s="201" t="s">
        <v>48</v>
      </c>
      <c r="C27" s="202"/>
      <c r="D27" s="32">
        <v>12177.3</v>
      </c>
      <c r="E27" s="32">
        <v>10287.299999999999</v>
      </c>
      <c r="F27" s="32">
        <f t="shared" si="3"/>
        <v>1890</v>
      </c>
      <c r="G27" s="32"/>
      <c r="H27" s="32"/>
      <c r="I27" s="32">
        <f>G27-H27</f>
        <v>0</v>
      </c>
      <c r="J27" s="188">
        <v>1900</v>
      </c>
      <c r="K27" s="32"/>
      <c r="L27" s="32"/>
      <c r="M27" s="32"/>
      <c r="N27" s="32"/>
      <c r="O27" s="32"/>
      <c r="P27" s="32">
        <v>1500</v>
      </c>
      <c r="Q27" s="32">
        <v>1500</v>
      </c>
      <c r="R27" s="32">
        <f t="shared" si="0"/>
        <v>0</v>
      </c>
      <c r="S27" s="32">
        <f t="shared" si="1"/>
        <v>1890</v>
      </c>
      <c r="T27" s="32"/>
      <c r="U27" s="190"/>
      <c r="V27" s="107"/>
      <c r="W27" s="104"/>
      <c r="X27" s="104"/>
      <c r="Y27" s="104"/>
      <c r="Z27" s="105"/>
    </row>
    <row r="28" spans="1:26" ht="33.75" customHeight="1" thickBot="1" x14ac:dyDescent="0.3">
      <c r="A28" s="8"/>
      <c r="B28" s="196" t="s">
        <v>49</v>
      </c>
      <c r="C28" s="197"/>
      <c r="D28" s="32">
        <v>5141.2</v>
      </c>
      <c r="E28" s="32">
        <v>5141.2</v>
      </c>
      <c r="F28" s="32">
        <f t="shared" si="3"/>
        <v>0</v>
      </c>
      <c r="G28" s="32"/>
      <c r="H28" s="32"/>
      <c r="I28" s="24">
        <f>G28-H28</f>
        <v>0</v>
      </c>
      <c r="J28" s="189">
        <v>1900</v>
      </c>
      <c r="K28" s="24"/>
      <c r="L28" s="24"/>
      <c r="M28" s="32"/>
      <c r="N28" s="32"/>
      <c r="O28" s="32">
        <f>M28-N28</f>
        <v>0</v>
      </c>
      <c r="P28" s="24"/>
      <c r="Q28" s="24"/>
      <c r="R28" s="24">
        <f t="shared" si="0"/>
        <v>0</v>
      </c>
      <c r="S28" s="24">
        <f t="shared" si="1"/>
        <v>0</v>
      </c>
      <c r="T28" s="24"/>
      <c r="U28" s="190"/>
      <c r="V28" s="107"/>
      <c r="W28" s="104"/>
      <c r="X28" s="104"/>
      <c r="Y28" s="104"/>
      <c r="Z28" s="105"/>
    </row>
    <row r="29" spans="1:26" ht="15.75" thickBot="1" x14ac:dyDescent="0.3">
      <c r="A29" s="19"/>
      <c r="B29" s="35" t="s">
        <v>10</v>
      </c>
      <c r="C29" s="13"/>
      <c r="D29" s="25">
        <f>SUM(D26:D28)</f>
        <v>17318.5</v>
      </c>
      <c r="E29" s="25">
        <f t="shared" ref="E29:S29" si="11">SUM(E26:E28)</f>
        <v>15428.5</v>
      </c>
      <c r="F29" s="26">
        <f t="shared" si="3"/>
        <v>1890</v>
      </c>
      <c r="G29" s="25">
        <f>SUM(G26:G28)</f>
        <v>0</v>
      </c>
      <c r="H29" s="25">
        <f>SUM(H26:H28)</f>
        <v>0</v>
      </c>
      <c r="I29" s="26">
        <f t="shared" si="11"/>
        <v>0</v>
      </c>
      <c r="J29" s="25">
        <f t="shared" si="11"/>
        <v>3800</v>
      </c>
      <c r="K29" s="25">
        <f t="shared" si="11"/>
        <v>0</v>
      </c>
      <c r="L29" s="26">
        <f t="shared" si="11"/>
        <v>0</v>
      </c>
      <c r="M29" s="25">
        <f t="shared" si="11"/>
        <v>0</v>
      </c>
      <c r="N29" s="25">
        <f t="shared" si="11"/>
        <v>0</v>
      </c>
      <c r="O29" s="26">
        <f t="shared" si="11"/>
        <v>0</v>
      </c>
      <c r="P29" s="25">
        <f t="shared" si="11"/>
        <v>1500</v>
      </c>
      <c r="Q29" s="25">
        <f t="shared" si="11"/>
        <v>1500</v>
      </c>
      <c r="R29" s="40">
        <f t="shared" si="11"/>
        <v>0</v>
      </c>
      <c r="S29" s="37">
        <f t="shared" si="11"/>
        <v>1890</v>
      </c>
      <c r="T29" s="36">
        <f>S29/(D29+G29+J29)</f>
        <v>8.9494992542083956E-2</v>
      </c>
      <c r="U29" s="190"/>
      <c r="V29" s="94"/>
      <c r="W29" s="110"/>
      <c r="X29" s="109"/>
      <c r="Y29" s="110"/>
      <c r="Z29" s="111"/>
    </row>
    <row r="30" spans="1:26" x14ac:dyDescent="0.25">
      <c r="A30" s="8" t="s">
        <v>29</v>
      </c>
      <c r="B30" s="232" t="s">
        <v>27</v>
      </c>
      <c r="C30" s="23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8"/>
      <c r="S30" s="27"/>
      <c r="T30" s="39"/>
      <c r="U30" s="190"/>
      <c r="V30" s="107"/>
      <c r="W30" s="94"/>
      <c r="X30" s="109"/>
      <c r="Y30" s="104"/>
      <c r="Z30" s="105"/>
    </row>
    <row r="31" spans="1:26" ht="33" customHeight="1" x14ac:dyDescent="0.25">
      <c r="A31" s="8"/>
      <c r="B31" s="201" t="s">
        <v>48</v>
      </c>
      <c r="C31" s="202"/>
      <c r="D31" s="32">
        <v>8168.4</v>
      </c>
      <c r="E31" s="32">
        <v>6525.2</v>
      </c>
      <c r="F31" s="32">
        <f t="shared" ref="F31" si="12">D31-E31</f>
        <v>1643.1999999999998</v>
      </c>
      <c r="G31" s="32">
        <v>250</v>
      </c>
      <c r="H31" s="32">
        <v>210</v>
      </c>
      <c r="I31" s="32">
        <f t="shared" si="4"/>
        <v>40</v>
      </c>
      <c r="J31" s="32"/>
      <c r="K31" s="32"/>
      <c r="L31" s="32">
        <f>J31-K31</f>
        <v>0</v>
      </c>
      <c r="M31" s="32">
        <v>82085.5</v>
      </c>
      <c r="N31" s="32">
        <v>82085.5</v>
      </c>
      <c r="O31" s="32">
        <f>M31-N31</f>
        <v>0</v>
      </c>
      <c r="P31" s="32">
        <v>1039.7</v>
      </c>
      <c r="Q31" s="32">
        <v>1039.7</v>
      </c>
      <c r="R31" s="41">
        <f t="shared" ref="R31" si="13">P31-Q31</f>
        <v>0</v>
      </c>
      <c r="S31" s="32">
        <f>F31+I31+L31+O31+R31</f>
        <v>1683.1999999999998</v>
      </c>
      <c r="T31" s="43"/>
      <c r="U31" s="190"/>
      <c r="V31" s="103"/>
      <c r="W31" s="104"/>
      <c r="X31" s="104"/>
      <c r="Y31" s="106"/>
      <c r="Z31" s="105"/>
    </row>
    <row r="32" spans="1:26" ht="39" customHeight="1" thickBot="1" x14ac:dyDescent="0.3">
      <c r="A32" s="8"/>
      <c r="B32" s="196" t="s">
        <v>49</v>
      </c>
      <c r="C32" s="197"/>
      <c r="D32" s="24">
        <v>1125</v>
      </c>
      <c r="E32" s="24">
        <v>1125</v>
      </c>
      <c r="F32" s="24">
        <f t="shared" si="3"/>
        <v>0</v>
      </c>
      <c r="G32" s="24"/>
      <c r="H32" s="24"/>
      <c r="I32" s="24">
        <f t="shared" si="4"/>
        <v>0</v>
      </c>
      <c r="J32" s="24"/>
      <c r="K32" s="24"/>
      <c r="L32" s="24"/>
      <c r="M32" s="24"/>
      <c r="N32" s="24"/>
      <c r="O32" s="24"/>
      <c r="P32" s="24"/>
      <c r="Q32" s="24"/>
      <c r="R32" s="42">
        <f t="shared" si="0"/>
        <v>0</v>
      </c>
      <c r="S32" s="24">
        <f>F32+I32+L32+O32+R32</f>
        <v>0</v>
      </c>
      <c r="T32" s="44"/>
      <c r="U32" s="190"/>
      <c r="V32" s="103"/>
      <c r="W32" s="109"/>
      <c r="X32" s="109"/>
      <c r="Y32" s="104"/>
      <c r="Z32" s="111"/>
    </row>
    <row r="33" spans="1:26" ht="15.75" thickBot="1" x14ac:dyDescent="0.3">
      <c r="A33" s="33"/>
      <c r="B33" s="34" t="s">
        <v>10</v>
      </c>
      <c r="C33" s="15"/>
      <c r="D33" s="28">
        <f>SUM(D30:D32)</f>
        <v>9293.4</v>
      </c>
      <c r="E33" s="28">
        <f t="shared" ref="E33:F33" si="14">SUM(E30:E32)</f>
        <v>7650.2</v>
      </c>
      <c r="F33" s="26">
        <f t="shared" si="14"/>
        <v>1643.1999999999998</v>
      </c>
      <c r="G33" s="25">
        <f t="shared" ref="G33:R33" si="15">G31+G32</f>
        <v>250</v>
      </c>
      <c r="H33" s="25">
        <f t="shared" si="15"/>
        <v>210</v>
      </c>
      <c r="I33" s="26">
        <f t="shared" si="15"/>
        <v>40</v>
      </c>
      <c r="J33" s="25">
        <f t="shared" si="15"/>
        <v>0</v>
      </c>
      <c r="K33" s="25">
        <f t="shared" si="15"/>
        <v>0</v>
      </c>
      <c r="L33" s="26">
        <f t="shared" si="15"/>
        <v>0</v>
      </c>
      <c r="M33" s="25">
        <f t="shared" si="15"/>
        <v>82085.5</v>
      </c>
      <c r="N33" s="25">
        <f t="shared" si="15"/>
        <v>82085.5</v>
      </c>
      <c r="O33" s="26">
        <f t="shared" si="15"/>
        <v>0</v>
      </c>
      <c r="P33" s="25">
        <f t="shared" si="15"/>
        <v>1039.7</v>
      </c>
      <c r="Q33" s="25">
        <f t="shared" si="15"/>
        <v>1039.7</v>
      </c>
      <c r="R33" s="25">
        <f t="shared" si="15"/>
        <v>0</v>
      </c>
      <c r="S33" s="37">
        <f>F33+I33+L33+O33+R33</f>
        <v>1683.1999999999998</v>
      </c>
      <c r="T33" s="14">
        <f>S33/(D33+G33+M33)</f>
        <v>1.8369750155245779E-2</v>
      </c>
      <c r="U33" s="190"/>
      <c r="V33" s="94"/>
      <c r="W33" s="110"/>
      <c r="X33" s="83"/>
      <c r="Y33" s="110"/>
      <c r="Z33" s="112"/>
    </row>
    <row r="34" spans="1:26" x14ac:dyDescent="0.25">
      <c r="A34" s="8" t="s">
        <v>30</v>
      </c>
      <c r="B34" s="232" t="s">
        <v>28</v>
      </c>
      <c r="C34" s="23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190"/>
      <c r="V34" s="107"/>
      <c r="W34" s="94"/>
      <c r="X34" s="83"/>
      <c r="Y34" s="104"/>
      <c r="Z34" s="105"/>
    </row>
    <row r="35" spans="1:26" ht="33.75" customHeight="1" x14ac:dyDescent="0.25">
      <c r="A35" s="8"/>
      <c r="B35" s="201" t="s">
        <v>48</v>
      </c>
      <c r="C35" s="202"/>
      <c r="D35" s="32"/>
      <c r="E35" s="32"/>
      <c r="F35" s="32">
        <f t="shared" ref="F35" si="16">D35-E35</f>
        <v>0</v>
      </c>
      <c r="G35" s="32"/>
      <c r="H35" s="32"/>
      <c r="I35" s="32">
        <f t="shared" ref="I35" si="17">G35-H35</f>
        <v>0</v>
      </c>
      <c r="J35" s="93"/>
      <c r="K35" s="32"/>
      <c r="L35" s="32"/>
      <c r="M35" s="32"/>
      <c r="N35" s="32"/>
      <c r="O35" s="32">
        <f>M35-N35</f>
        <v>0</v>
      </c>
      <c r="P35" s="32">
        <v>1909.8</v>
      </c>
      <c r="Q35" s="32">
        <v>1909.8</v>
      </c>
      <c r="R35" s="32">
        <f t="shared" ref="R35" si="18">P35-Q35</f>
        <v>0</v>
      </c>
      <c r="S35" s="32">
        <f t="shared" ref="S35" si="19">F35+I35+L35+O35+R35</f>
        <v>0</v>
      </c>
      <c r="T35" s="32"/>
      <c r="U35" s="190"/>
      <c r="V35" s="107"/>
      <c r="W35" s="104"/>
      <c r="X35" s="104"/>
      <c r="Y35" s="106"/>
      <c r="Z35" s="105"/>
    </row>
    <row r="36" spans="1:26" ht="36.75" customHeight="1" thickBot="1" x14ac:dyDescent="0.3">
      <c r="A36" s="8"/>
      <c r="B36" s="199" t="s">
        <v>49</v>
      </c>
      <c r="C36" s="200"/>
      <c r="D36" s="24">
        <v>12395.4</v>
      </c>
      <c r="E36" s="24">
        <v>12357.1</v>
      </c>
      <c r="F36" s="24">
        <f t="shared" si="3"/>
        <v>38.299999999999272</v>
      </c>
      <c r="G36" s="24"/>
      <c r="H36" s="24"/>
      <c r="I36" s="24"/>
      <c r="J36" s="24"/>
      <c r="K36" s="24"/>
      <c r="L36" s="24"/>
      <c r="M36" s="24">
        <v>7081.2</v>
      </c>
      <c r="N36" s="24">
        <v>7081.2</v>
      </c>
      <c r="O36" s="24"/>
      <c r="P36" s="24"/>
      <c r="Q36" s="24"/>
      <c r="R36" s="24">
        <f t="shared" si="0"/>
        <v>0</v>
      </c>
      <c r="S36" s="24">
        <f t="shared" si="1"/>
        <v>38.299999999999272</v>
      </c>
      <c r="T36" s="24"/>
      <c r="U36" s="190"/>
      <c r="V36" s="103"/>
      <c r="W36" s="104"/>
      <c r="X36" s="104"/>
      <c r="Y36" s="104"/>
      <c r="Z36" s="105"/>
    </row>
    <row r="37" spans="1:26" ht="13.5" customHeight="1" thickBot="1" x14ac:dyDescent="0.3">
      <c r="A37" s="19"/>
      <c r="B37" s="18" t="s">
        <v>10</v>
      </c>
      <c r="C37" s="34"/>
      <c r="D37" s="25">
        <f>SUM(D34:D36)</f>
        <v>12395.4</v>
      </c>
      <c r="E37" s="25">
        <f t="shared" ref="E37:R37" si="20">SUM(E34:E36)</f>
        <v>12357.1</v>
      </c>
      <c r="F37" s="26">
        <f>D37-E37</f>
        <v>38.299999999999272</v>
      </c>
      <c r="G37" s="25">
        <f t="shared" si="20"/>
        <v>0</v>
      </c>
      <c r="H37" s="25">
        <f t="shared" si="20"/>
        <v>0</v>
      </c>
      <c r="I37" s="26">
        <f t="shared" si="20"/>
        <v>0</v>
      </c>
      <c r="J37" s="87">
        <f t="shared" si="20"/>
        <v>0</v>
      </c>
      <c r="K37" s="25">
        <f t="shared" si="20"/>
        <v>0</v>
      </c>
      <c r="L37" s="26">
        <f t="shared" si="20"/>
        <v>0</v>
      </c>
      <c r="M37" s="25">
        <f t="shared" si="20"/>
        <v>7081.2</v>
      </c>
      <c r="N37" s="25">
        <f t="shared" si="20"/>
        <v>7081.2</v>
      </c>
      <c r="O37" s="26">
        <f t="shared" si="20"/>
        <v>0</v>
      </c>
      <c r="P37" s="25">
        <f t="shared" si="20"/>
        <v>1909.8</v>
      </c>
      <c r="Q37" s="25">
        <f t="shared" si="20"/>
        <v>1909.8</v>
      </c>
      <c r="R37" s="26">
        <f t="shared" si="20"/>
        <v>0</v>
      </c>
      <c r="S37" s="37">
        <f>SUM(S34:S36)</f>
        <v>38.299999999999272</v>
      </c>
      <c r="T37" s="14">
        <f>S37/(D37+M37)</f>
        <v>1.9664623188851891E-3</v>
      </c>
      <c r="U37" s="190"/>
      <c r="V37" s="94"/>
      <c r="W37" s="110"/>
      <c r="X37" s="109"/>
      <c r="Y37" s="110"/>
      <c r="Z37" s="111"/>
    </row>
    <row r="38" spans="1:26" x14ac:dyDescent="0.25">
      <c r="A38" s="8" t="s">
        <v>33</v>
      </c>
      <c r="B38" s="232" t="s">
        <v>31</v>
      </c>
      <c r="C38" s="23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90"/>
      <c r="V38" s="107"/>
      <c r="W38" s="104"/>
      <c r="X38" s="109"/>
      <c r="Y38" s="104"/>
      <c r="Z38" s="105"/>
    </row>
    <row r="39" spans="1:26" ht="33.75" customHeight="1" x14ac:dyDescent="0.25">
      <c r="A39" s="8"/>
      <c r="B39" s="201" t="s">
        <v>48</v>
      </c>
      <c r="C39" s="202"/>
      <c r="D39" s="32">
        <v>3335.5</v>
      </c>
      <c r="E39" s="32">
        <v>2664.4</v>
      </c>
      <c r="F39" s="32">
        <f t="shared" si="3"/>
        <v>671.09999999999991</v>
      </c>
      <c r="G39" s="32"/>
      <c r="H39" s="32"/>
      <c r="I39" s="32">
        <f>G39-H39</f>
        <v>0</v>
      </c>
      <c r="J39" s="31"/>
      <c r="K39" s="31"/>
      <c r="L39" s="31"/>
      <c r="M39" s="31"/>
      <c r="N39" s="31"/>
      <c r="O39" s="31"/>
      <c r="P39" s="32">
        <v>2245.4</v>
      </c>
      <c r="Q39" s="32">
        <v>2245.4</v>
      </c>
      <c r="R39" s="31">
        <f t="shared" ref="R39" si="21">P39-Q39</f>
        <v>0</v>
      </c>
      <c r="S39" s="31">
        <f t="shared" ref="S39" si="22">F39+I39+L39+O39+R39</f>
        <v>671.09999999999991</v>
      </c>
      <c r="T39" s="31"/>
      <c r="U39" s="190"/>
      <c r="V39" s="103"/>
      <c r="W39" s="104"/>
      <c r="X39" s="104"/>
      <c r="Y39" s="104"/>
      <c r="Z39" s="105"/>
    </row>
    <row r="40" spans="1:26" ht="34.5" customHeight="1" thickBot="1" x14ac:dyDescent="0.3">
      <c r="A40" s="8"/>
      <c r="B40" s="199" t="s">
        <v>49</v>
      </c>
      <c r="C40" s="200"/>
      <c r="D40" s="24">
        <v>10009</v>
      </c>
      <c r="E40" s="24">
        <v>9300.4</v>
      </c>
      <c r="F40" s="24">
        <f t="shared" si="3"/>
        <v>708.60000000000036</v>
      </c>
      <c r="G40" s="24"/>
      <c r="H40" s="24"/>
      <c r="I40" s="32">
        <f>G40-H40</f>
        <v>0</v>
      </c>
      <c r="J40" s="24"/>
      <c r="K40" s="24"/>
      <c r="L40" s="24"/>
      <c r="M40" s="24"/>
      <c r="N40" s="24"/>
      <c r="O40" s="24"/>
      <c r="P40" s="24"/>
      <c r="Q40" s="24"/>
      <c r="R40" s="24">
        <f t="shared" si="0"/>
        <v>0</v>
      </c>
      <c r="S40" s="24">
        <f t="shared" si="1"/>
        <v>708.60000000000036</v>
      </c>
      <c r="T40" s="24"/>
      <c r="U40" s="190"/>
      <c r="V40" s="103"/>
      <c r="W40" s="104"/>
      <c r="X40" s="109"/>
      <c r="Y40" s="104"/>
      <c r="Z40" s="111"/>
    </row>
    <row r="41" spans="1:26" ht="15.75" thickBot="1" x14ac:dyDescent="0.3">
      <c r="A41" s="19"/>
      <c r="B41" s="34" t="s">
        <v>10</v>
      </c>
      <c r="C41" s="18"/>
      <c r="D41" s="25">
        <f>SUM(D38:D40)</f>
        <v>13344.5</v>
      </c>
      <c r="E41" s="25">
        <f t="shared" ref="E41:S41" si="23">SUM(E38:E40)</f>
        <v>11964.8</v>
      </c>
      <c r="F41" s="26">
        <f>D41-E41</f>
        <v>1379.7000000000007</v>
      </c>
      <c r="G41" s="25">
        <f t="shared" si="23"/>
        <v>0</v>
      </c>
      <c r="H41" s="25">
        <f t="shared" si="23"/>
        <v>0</v>
      </c>
      <c r="I41" s="26">
        <f t="shared" si="23"/>
        <v>0</v>
      </c>
      <c r="J41" s="25">
        <f t="shared" si="23"/>
        <v>0</v>
      </c>
      <c r="K41" s="25">
        <f t="shared" si="23"/>
        <v>0</v>
      </c>
      <c r="L41" s="26">
        <f t="shared" si="23"/>
        <v>0</v>
      </c>
      <c r="M41" s="25">
        <f t="shared" si="23"/>
        <v>0</v>
      </c>
      <c r="N41" s="25">
        <f t="shared" si="23"/>
        <v>0</v>
      </c>
      <c r="O41" s="26">
        <f t="shared" si="23"/>
        <v>0</v>
      </c>
      <c r="P41" s="25">
        <f t="shared" si="23"/>
        <v>2245.4</v>
      </c>
      <c r="Q41" s="25">
        <f t="shared" si="23"/>
        <v>2245.4</v>
      </c>
      <c r="R41" s="26">
        <f t="shared" si="23"/>
        <v>0</v>
      </c>
      <c r="S41" s="37">
        <f t="shared" si="23"/>
        <v>1379.7000000000003</v>
      </c>
      <c r="T41" s="36">
        <f>S41/D41</f>
        <v>0.10339091011278057</v>
      </c>
      <c r="U41" s="190"/>
      <c r="V41" s="94"/>
      <c r="W41" s="110"/>
      <c r="X41" s="109"/>
      <c r="Y41" s="110"/>
      <c r="Z41" s="105"/>
    </row>
    <row r="42" spans="1:26" ht="15.75" customHeight="1" x14ac:dyDescent="0.25">
      <c r="A42" s="8" t="s">
        <v>34</v>
      </c>
      <c r="B42" s="232" t="s">
        <v>32</v>
      </c>
      <c r="C42" s="23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190"/>
      <c r="V42" s="107"/>
      <c r="W42" s="94"/>
      <c r="X42" s="104"/>
      <c r="Y42" s="104"/>
      <c r="Z42" s="105"/>
    </row>
    <row r="43" spans="1:26" ht="34.5" customHeight="1" x14ac:dyDescent="0.25">
      <c r="A43" s="8"/>
      <c r="B43" s="201" t="s">
        <v>48</v>
      </c>
      <c r="C43" s="202"/>
      <c r="D43" s="32">
        <v>12252.7</v>
      </c>
      <c r="E43" s="32">
        <v>11170.6</v>
      </c>
      <c r="F43" s="32">
        <f t="shared" ref="F43:F44" si="24">D43-E43</f>
        <v>1082.1000000000004</v>
      </c>
      <c r="G43" s="32"/>
      <c r="H43" s="32"/>
      <c r="I43" s="32">
        <f t="shared" ref="I43:I44" si="25">G43-H43</f>
        <v>0</v>
      </c>
      <c r="J43" s="32"/>
      <c r="K43" s="32"/>
      <c r="L43" s="32">
        <f>J43-K43</f>
        <v>0</v>
      </c>
      <c r="M43" s="32"/>
      <c r="N43" s="32"/>
      <c r="O43" s="32"/>
      <c r="P43" s="32">
        <v>3332</v>
      </c>
      <c r="Q43" s="32">
        <v>3332</v>
      </c>
      <c r="R43" s="32">
        <f t="shared" ref="R43:R44" si="26">P43-Q43</f>
        <v>0</v>
      </c>
      <c r="S43" s="32">
        <f t="shared" ref="S43:S44" si="27">F43+I43+L43+O43+R43</f>
        <v>1082.1000000000004</v>
      </c>
      <c r="T43" s="32"/>
      <c r="U43" s="190"/>
      <c r="V43" s="103"/>
      <c r="W43" s="104"/>
      <c r="X43" s="104"/>
      <c r="Y43" s="104"/>
      <c r="Z43" s="105"/>
    </row>
    <row r="44" spans="1:26" ht="33.75" customHeight="1" thickBot="1" x14ac:dyDescent="0.3">
      <c r="A44" s="8"/>
      <c r="B44" s="199" t="s">
        <v>49</v>
      </c>
      <c r="C44" s="200"/>
      <c r="D44" s="24">
        <v>31901</v>
      </c>
      <c r="E44" s="24">
        <v>31873.8</v>
      </c>
      <c r="F44" s="24">
        <f t="shared" si="24"/>
        <v>27.200000000000728</v>
      </c>
      <c r="G44" s="24"/>
      <c r="H44" s="24"/>
      <c r="I44" s="24">
        <f t="shared" si="25"/>
        <v>0</v>
      </c>
      <c r="J44" s="24">
        <v>4416.8999999999996</v>
      </c>
      <c r="K44" s="24">
        <v>4416.8999999999996</v>
      </c>
      <c r="L44" s="24"/>
      <c r="M44" s="24"/>
      <c r="N44" s="24"/>
      <c r="O44" s="24"/>
      <c r="P44" s="24"/>
      <c r="Q44" s="24"/>
      <c r="R44" s="24">
        <f t="shared" si="26"/>
        <v>0</v>
      </c>
      <c r="S44" s="24">
        <f t="shared" si="27"/>
        <v>27.200000000000728</v>
      </c>
      <c r="T44" s="24"/>
      <c r="U44" s="190"/>
      <c r="V44" s="103"/>
      <c r="W44" s="104"/>
      <c r="X44" s="104"/>
      <c r="Y44" s="104"/>
      <c r="Z44" s="105"/>
    </row>
    <row r="45" spans="1:26" ht="15.75" thickBot="1" x14ac:dyDescent="0.3">
      <c r="A45" s="19"/>
      <c r="B45" s="34" t="s">
        <v>10</v>
      </c>
      <c r="C45" s="18"/>
      <c r="D45" s="25">
        <f>SUM(D42:D44)</f>
        <v>44153.7</v>
      </c>
      <c r="E45" s="25">
        <f t="shared" ref="E45:S45" si="28">SUM(E42:E44)</f>
        <v>43044.4</v>
      </c>
      <c r="F45" s="26">
        <f>D45-E45</f>
        <v>1109.2999999999956</v>
      </c>
      <c r="G45" s="25">
        <f t="shared" si="28"/>
        <v>0</v>
      </c>
      <c r="H45" s="25">
        <f t="shared" si="28"/>
        <v>0</v>
      </c>
      <c r="I45" s="26">
        <f t="shared" si="28"/>
        <v>0</v>
      </c>
      <c r="J45" s="25">
        <f t="shared" si="28"/>
        <v>4416.8999999999996</v>
      </c>
      <c r="K45" s="25">
        <f t="shared" si="28"/>
        <v>4416.8999999999996</v>
      </c>
      <c r="L45" s="26">
        <f t="shared" si="28"/>
        <v>0</v>
      </c>
      <c r="M45" s="25">
        <f t="shared" si="28"/>
        <v>0</v>
      </c>
      <c r="N45" s="25">
        <f t="shared" si="28"/>
        <v>0</v>
      </c>
      <c r="O45" s="26">
        <f t="shared" si="28"/>
        <v>0</v>
      </c>
      <c r="P45" s="25">
        <f t="shared" si="28"/>
        <v>3332</v>
      </c>
      <c r="Q45" s="25">
        <f t="shared" si="28"/>
        <v>3332</v>
      </c>
      <c r="R45" s="26">
        <f t="shared" si="28"/>
        <v>0</v>
      </c>
      <c r="S45" s="37">
        <f t="shared" si="28"/>
        <v>1109.3000000000011</v>
      </c>
      <c r="T45" s="36">
        <f>S45/(D45+G45+J45)</f>
        <v>2.283891901685384E-2</v>
      </c>
      <c r="U45" s="190"/>
      <c r="V45" s="94"/>
      <c r="W45" s="110"/>
      <c r="X45" s="109"/>
      <c r="Y45" s="110"/>
      <c r="Z45" s="111"/>
    </row>
    <row r="46" spans="1:26" x14ac:dyDescent="0.25">
      <c r="A46" s="8" t="s">
        <v>35</v>
      </c>
      <c r="B46" s="232" t="s">
        <v>36</v>
      </c>
      <c r="C46" s="23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190"/>
      <c r="V46" s="107"/>
      <c r="W46" s="94"/>
      <c r="X46" s="109"/>
      <c r="Y46" s="104"/>
      <c r="Z46" s="105"/>
    </row>
    <row r="47" spans="1:26" ht="36.75" customHeight="1" x14ac:dyDescent="0.25">
      <c r="A47" s="8"/>
      <c r="B47" s="201" t="s">
        <v>48</v>
      </c>
      <c r="C47" s="202"/>
      <c r="D47" s="32">
        <v>1269.8</v>
      </c>
      <c r="E47" s="32">
        <v>1257.0999999999999</v>
      </c>
      <c r="F47" s="32">
        <f t="shared" ref="F47:F48" si="29">D47-E47</f>
        <v>12.700000000000045</v>
      </c>
      <c r="G47" s="32"/>
      <c r="H47" s="32"/>
      <c r="I47" s="32">
        <f t="shared" ref="I47:I48" si="30">G47-H47</f>
        <v>0</v>
      </c>
      <c r="J47" s="32">
        <v>11569.7</v>
      </c>
      <c r="K47" s="32">
        <v>11222.6</v>
      </c>
      <c r="L47" s="32">
        <f>J47-K47</f>
        <v>347.10000000000036</v>
      </c>
      <c r="M47" s="32"/>
      <c r="N47" s="32"/>
      <c r="O47" s="32">
        <f>M47-N47</f>
        <v>0</v>
      </c>
      <c r="P47" s="32">
        <v>527.79999999999995</v>
      </c>
      <c r="Q47" s="32">
        <v>527.79999999999995</v>
      </c>
      <c r="R47" s="32">
        <f t="shared" ref="R47:R48" si="31">P47-Q47</f>
        <v>0</v>
      </c>
      <c r="S47" s="32">
        <f t="shared" ref="S47:S48" si="32">F47+I47+L47+O47+R47</f>
        <v>359.80000000000041</v>
      </c>
      <c r="T47" s="32"/>
      <c r="U47" s="190"/>
      <c r="V47" s="113"/>
      <c r="W47" s="104"/>
      <c r="X47" s="104"/>
      <c r="Y47" s="104"/>
      <c r="Z47" s="105"/>
    </row>
    <row r="48" spans="1:26" ht="35.25" customHeight="1" thickBot="1" x14ac:dyDescent="0.3">
      <c r="A48" s="8"/>
      <c r="B48" s="199" t="s">
        <v>49</v>
      </c>
      <c r="C48" s="200"/>
      <c r="D48" s="24">
        <v>6382.4</v>
      </c>
      <c r="E48" s="24">
        <v>6370.5</v>
      </c>
      <c r="F48" s="32">
        <f t="shared" si="29"/>
        <v>11.899999999999636</v>
      </c>
      <c r="G48" s="24"/>
      <c r="H48" s="24"/>
      <c r="I48" s="32">
        <f t="shared" si="30"/>
        <v>0</v>
      </c>
      <c r="J48" s="24"/>
      <c r="K48" s="24"/>
      <c r="L48" s="24"/>
      <c r="M48" s="24"/>
      <c r="N48" s="24"/>
      <c r="O48" s="24"/>
      <c r="P48" s="24"/>
      <c r="Q48" s="24"/>
      <c r="R48" s="24">
        <f t="shared" si="31"/>
        <v>0</v>
      </c>
      <c r="S48" s="24">
        <f t="shared" si="32"/>
        <v>11.899999999999636</v>
      </c>
      <c r="T48" s="24"/>
      <c r="U48" s="190"/>
      <c r="V48" s="113"/>
      <c r="W48" s="104"/>
      <c r="X48" s="109"/>
      <c r="Y48" s="104"/>
      <c r="Z48" s="109"/>
    </row>
    <row r="49" spans="1:26" ht="15.75" thickBot="1" x14ac:dyDescent="0.3">
      <c r="A49" s="19"/>
      <c r="B49" s="34" t="s">
        <v>10</v>
      </c>
      <c r="C49" s="18"/>
      <c r="D49" s="25">
        <f>SUM(D46:D48)</f>
        <v>7652.2</v>
      </c>
      <c r="E49" s="25">
        <f t="shared" ref="E49:S49" si="33">SUM(E46:E48)</f>
        <v>7627.6</v>
      </c>
      <c r="F49" s="26">
        <f t="shared" si="33"/>
        <v>24.599999999999682</v>
      </c>
      <c r="G49" s="25">
        <f t="shared" si="33"/>
        <v>0</v>
      </c>
      <c r="H49" s="25">
        <f t="shared" si="33"/>
        <v>0</v>
      </c>
      <c r="I49" s="26">
        <f t="shared" si="33"/>
        <v>0</v>
      </c>
      <c r="J49" s="25">
        <f t="shared" si="33"/>
        <v>11569.7</v>
      </c>
      <c r="K49" s="25">
        <f t="shared" si="33"/>
        <v>11222.6</v>
      </c>
      <c r="L49" s="26">
        <f t="shared" si="33"/>
        <v>347.10000000000036</v>
      </c>
      <c r="M49" s="25">
        <f t="shared" si="33"/>
        <v>0</v>
      </c>
      <c r="N49" s="25">
        <f t="shared" si="33"/>
        <v>0</v>
      </c>
      <c r="O49" s="26">
        <f t="shared" si="33"/>
        <v>0</v>
      </c>
      <c r="P49" s="25">
        <f t="shared" si="33"/>
        <v>527.79999999999995</v>
      </c>
      <c r="Q49" s="25">
        <f t="shared" si="33"/>
        <v>527.79999999999995</v>
      </c>
      <c r="R49" s="26">
        <f t="shared" si="33"/>
        <v>0</v>
      </c>
      <c r="S49" s="37">
        <f t="shared" si="33"/>
        <v>371.70000000000005</v>
      </c>
      <c r="T49" s="36">
        <f>S49/(D49+G49+J49+M49+P49)</f>
        <v>1.8820539046162727E-2</v>
      </c>
      <c r="U49" s="190"/>
      <c r="V49" s="94"/>
      <c r="W49" s="110"/>
      <c r="X49" s="109"/>
      <c r="Y49" s="110"/>
      <c r="Z49" s="105"/>
    </row>
    <row r="50" spans="1:26" x14ac:dyDescent="0.25">
      <c r="A50" s="8" t="s">
        <v>37</v>
      </c>
      <c r="B50" s="232" t="s">
        <v>38</v>
      </c>
      <c r="C50" s="23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90"/>
      <c r="V50" s="107"/>
      <c r="W50" s="94"/>
      <c r="X50" s="104"/>
      <c r="Y50" s="104"/>
      <c r="Z50" s="105"/>
    </row>
    <row r="51" spans="1:26" ht="33.75" customHeight="1" x14ac:dyDescent="0.25">
      <c r="A51" s="8"/>
      <c r="B51" s="201" t="s">
        <v>48</v>
      </c>
      <c r="C51" s="202"/>
      <c r="D51" s="183">
        <v>6969</v>
      </c>
      <c r="E51" s="32">
        <v>4570.8</v>
      </c>
      <c r="F51" s="32">
        <f>D51-E51</f>
        <v>2398.1999999999998</v>
      </c>
      <c r="G51" s="32"/>
      <c r="H51" s="32"/>
      <c r="I51" s="32"/>
      <c r="J51" s="32"/>
      <c r="K51" s="32"/>
      <c r="L51" s="32"/>
      <c r="M51" s="32"/>
      <c r="N51" s="32"/>
      <c r="O51" s="32">
        <f>M51-N51</f>
        <v>0</v>
      </c>
      <c r="P51" s="32">
        <v>1200</v>
      </c>
      <c r="Q51" s="32">
        <v>1200</v>
      </c>
      <c r="R51" s="32">
        <f t="shared" ref="R51:R52" si="34">P51-Q51</f>
        <v>0</v>
      </c>
      <c r="S51" s="32">
        <f t="shared" ref="S51:S52" si="35">F51+I51+L51+O51+R51</f>
        <v>2398.1999999999998</v>
      </c>
      <c r="T51" s="32"/>
      <c r="U51" s="190"/>
      <c r="V51" s="103"/>
      <c r="W51" s="104"/>
      <c r="X51" s="104"/>
      <c r="Y51" s="104"/>
      <c r="Z51" s="106"/>
    </row>
    <row r="52" spans="1:26" ht="36" customHeight="1" thickBot="1" x14ac:dyDescent="0.3">
      <c r="A52" s="8"/>
      <c r="B52" s="199" t="s">
        <v>49</v>
      </c>
      <c r="C52" s="200"/>
      <c r="D52" s="24">
        <v>22296.799999999999</v>
      </c>
      <c r="E52" s="24">
        <v>22292.799999999999</v>
      </c>
      <c r="F52" s="24">
        <f t="shared" ref="F52" si="36">D52-E52</f>
        <v>4</v>
      </c>
      <c r="G52" s="24"/>
      <c r="H52" s="24"/>
      <c r="I52" s="24">
        <f t="shared" ref="I52" si="37">G52-H52</f>
        <v>0</v>
      </c>
      <c r="J52" s="24"/>
      <c r="K52" s="24"/>
      <c r="L52" s="24"/>
      <c r="M52" s="24"/>
      <c r="N52" s="24"/>
      <c r="O52" s="24"/>
      <c r="P52" s="24"/>
      <c r="Q52" s="24"/>
      <c r="R52" s="24">
        <f t="shared" si="34"/>
        <v>0</v>
      </c>
      <c r="S52" s="24">
        <f t="shared" si="35"/>
        <v>4</v>
      </c>
      <c r="T52" s="24"/>
      <c r="U52" s="190"/>
      <c r="V52" s="103"/>
      <c r="W52" s="104"/>
      <c r="X52" s="104"/>
      <c r="Y52" s="104"/>
      <c r="Z52" s="105"/>
    </row>
    <row r="53" spans="1:26" ht="15.75" thickBot="1" x14ac:dyDescent="0.3">
      <c r="A53" s="19"/>
      <c r="B53" s="34" t="s">
        <v>10</v>
      </c>
      <c r="C53" s="18"/>
      <c r="D53" s="25">
        <f>SUM(D50:D52)</f>
        <v>29265.8</v>
      </c>
      <c r="E53" s="25">
        <f t="shared" ref="E53:R53" si="38">SUM(E50:E52)</f>
        <v>26863.599999999999</v>
      </c>
      <c r="F53" s="26">
        <f t="shared" si="38"/>
        <v>2402.1999999999998</v>
      </c>
      <c r="G53" s="25">
        <f t="shared" si="38"/>
        <v>0</v>
      </c>
      <c r="H53" s="25">
        <f t="shared" si="38"/>
        <v>0</v>
      </c>
      <c r="I53" s="26">
        <f t="shared" si="38"/>
        <v>0</v>
      </c>
      <c r="J53" s="25">
        <f t="shared" si="38"/>
        <v>0</v>
      </c>
      <c r="K53" s="25">
        <f t="shared" si="38"/>
        <v>0</v>
      </c>
      <c r="L53" s="26">
        <f t="shared" si="38"/>
        <v>0</v>
      </c>
      <c r="M53" s="25">
        <f t="shared" si="38"/>
        <v>0</v>
      </c>
      <c r="N53" s="25">
        <f t="shared" si="38"/>
        <v>0</v>
      </c>
      <c r="O53" s="26">
        <f t="shared" si="38"/>
        <v>0</v>
      </c>
      <c r="P53" s="25">
        <f t="shared" si="38"/>
        <v>1200</v>
      </c>
      <c r="Q53" s="25">
        <f t="shared" si="38"/>
        <v>1200</v>
      </c>
      <c r="R53" s="26">
        <f t="shared" si="38"/>
        <v>0</v>
      </c>
      <c r="S53" s="26">
        <f>SUM(S50:S52)</f>
        <v>2402.1999999999998</v>
      </c>
      <c r="T53" s="36">
        <f>S53/D53</f>
        <v>8.2082157330399308E-2</v>
      </c>
      <c r="U53" s="190"/>
      <c r="V53" s="94"/>
      <c r="W53" s="110"/>
      <c r="X53" s="109"/>
      <c r="Y53" s="110"/>
      <c r="Z53" s="111"/>
    </row>
    <row r="54" spans="1:26" x14ac:dyDescent="0.25">
      <c r="A54" s="8" t="s">
        <v>39</v>
      </c>
      <c r="B54" s="232" t="s">
        <v>40</v>
      </c>
      <c r="C54" s="23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190"/>
      <c r="V54" s="107"/>
      <c r="W54" s="94"/>
      <c r="X54" s="109"/>
      <c r="Y54" s="104"/>
      <c r="Z54" s="105"/>
    </row>
    <row r="55" spans="1:26" ht="30.75" customHeight="1" thickBot="1" x14ac:dyDescent="0.3">
      <c r="A55" s="8"/>
      <c r="B55" s="201" t="s">
        <v>48</v>
      </c>
      <c r="C55" s="202"/>
      <c r="D55" s="32"/>
      <c r="E55" s="32"/>
      <c r="F55" s="32">
        <f>D55-E55</f>
        <v>0</v>
      </c>
      <c r="G55" s="32"/>
      <c r="H55" s="32"/>
      <c r="I55" s="24">
        <f t="shared" ref="I55:I56" si="39">G55-H55</f>
        <v>0</v>
      </c>
      <c r="J55" s="32"/>
      <c r="K55" s="32"/>
      <c r="L55" s="32">
        <f>J55-K55</f>
        <v>0</v>
      </c>
      <c r="M55" s="32"/>
      <c r="N55" s="32"/>
      <c r="O55" s="32">
        <f>M55-N55</f>
        <v>0</v>
      </c>
      <c r="P55" s="32">
        <v>490</v>
      </c>
      <c r="Q55" s="32">
        <v>490</v>
      </c>
      <c r="R55" s="32">
        <f t="shared" ref="R55:R56" si="40">P55-Q55</f>
        <v>0</v>
      </c>
      <c r="S55" s="32">
        <f t="shared" ref="S55:S56" si="41">F55+I55+L55+O55+R55</f>
        <v>0</v>
      </c>
      <c r="T55" s="32"/>
      <c r="U55" s="190"/>
      <c r="V55" s="103"/>
      <c r="W55" s="104"/>
      <c r="X55" s="104"/>
      <c r="Y55" s="104"/>
      <c r="Z55" s="105"/>
    </row>
    <row r="56" spans="1:26" ht="33.75" customHeight="1" thickBot="1" x14ac:dyDescent="0.3">
      <c r="A56" s="8"/>
      <c r="B56" s="199" t="s">
        <v>49</v>
      </c>
      <c r="C56" s="200"/>
      <c r="D56" s="24">
        <v>5297.1</v>
      </c>
      <c r="E56" s="24">
        <v>5233.7</v>
      </c>
      <c r="F56" s="32">
        <f>D56-E56</f>
        <v>63.400000000000546</v>
      </c>
      <c r="G56" s="24"/>
      <c r="H56" s="24"/>
      <c r="I56" s="24">
        <f t="shared" si="39"/>
        <v>0</v>
      </c>
      <c r="J56" s="24"/>
      <c r="K56" s="24"/>
      <c r="L56" s="24"/>
      <c r="M56" s="24"/>
      <c r="N56" s="24"/>
      <c r="O56" s="24"/>
      <c r="P56" s="24"/>
      <c r="Q56" s="24"/>
      <c r="R56" s="24">
        <f t="shared" si="40"/>
        <v>0</v>
      </c>
      <c r="S56" s="24">
        <f t="shared" si="41"/>
        <v>63.400000000000546</v>
      </c>
      <c r="T56" s="24"/>
      <c r="U56" s="190"/>
      <c r="V56" s="103"/>
      <c r="W56" s="104"/>
      <c r="X56" s="104"/>
      <c r="Y56" s="104"/>
      <c r="Z56" s="105"/>
    </row>
    <row r="57" spans="1:26" ht="15.75" thickBot="1" x14ac:dyDescent="0.3">
      <c r="A57" s="19"/>
      <c r="B57" s="18" t="s">
        <v>10</v>
      </c>
      <c r="C57" s="18"/>
      <c r="D57" s="25">
        <f>SUM(D54:D56)</f>
        <v>5297.1</v>
      </c>
      <c r="E57" s="25">
        <f t="shared" ref="E57:N57" si="42">SUM(E54:E56)</f>
        <v>5233.7</v>
      </c>
      <c r="F57" s="26">
        <f t="shared" si="42"/>
        <v>63.400000000000546</v>
      </c>
      <c r="G57" s="25">
        <f t="shared" si="42"/>
        <v>0</v>
      </c>
      <c r="H57" s="25">
        <f t="shared" si="42"/>
        <v>0</v>
      </c>
      <c r="I57" s="26">
        <f t="shared" si="42"/>
        <v>0</v>
      </c>
      <c r="J57" s="25">
        <f t="shared" si="42"/>
        <v>0</v>
      </c>
      <c r="K57" s="25">
        <f t="shared" si="42"/>
        <v>0</v>
      </c>
      <c r="L57" s="26">
        <f t="shared" si="42"/>
        <v>0</v>
      </c>
      <c r="M57" s="25">
        <f t="shared" si="42"/>
        <v>0</v>
      </c>
      <c r="N57" s="25">
        <f t="shared" si="42"/>
        <v>0</v>
      </c>
      <c r="O57" s="26">
        <f>SUM(O54:O56)</f>
        <v>0</v>
      </c>
      <c r="P57" s="25">
        <f t="shared" ref="P57:R57" si="43">SUM(P54:P56)</f>
        <v>490</v>
      </c>
      <c r="Q57" s="25">
        <f t="shared" si="43"/>
        <v>490</v>
      </c>
      <c r="R57" s="26">
        <f t="shared" si="43"/>
        <v>0</v>
      </c>
      <c r="S57" s="37">
        <f>SUM(S54:S56)</f>
        <v>63.400000000000546</v>
      </c>
      <c r="T57" s="36">
        <f>S57/D57</f>
        <v>1.196881312416238E-2</v>
      </c>
      <c r="U57" s="190"/>
      <c r="V57" s="94"/>
      <c r="W57" s="114"/>
      <c r="X57" s="109"/>
      <c r="Y57" s="110"/>
      <c r="Z57" s="111"/>
    </row>
    <row r="58" spans="1:26" x14ac:dyDescent="0.25">
      <c r="A58" s="8" t="s">
        <v>41</v>
      </c>
      <c r="B58" s="232" t="s">
        <v>42</v>
      </c>
      <c r="C58" s="23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190"/>
      <c r="V58" s="107"/>
      <c r="W58" s="94"/>
      <c r="X58" s="109"/>
      <c r="Y58" s="104"/>
      <c r="Z58" s="105"/>
    </row>
    <row r="59" spans="1:26" ht="33" customHeight="1" x14ac:dyDescent="0.25">
      <c r="A59" s="8"/>
      <c r="B59" s="201" t="s">
        <v>48</v>
      </c>
      <c r="C59" s="202"/>
      <c r="D59" s="185">
        <v>55101.9</v>
      </c>
      <c r="E59" s="184">
        <v>46926.2</v>
      </c>
      <c r="F59" s="185">
        <f>D59-E59</f>
        <v>8175.7000000000044</v>
      </c>
      <c r="G59" s="32"/>
      <c r="H59" s="32"/>
      <c r="I59" s="32">
        <f t="shared" ref="I59:I60" si="44">G59-H59</f>
        <v>0</v>
      </c>
      <c r="J59" s="32">
        <v>1344</v>
      </c>
      <c r="K59" s="32">
        <v>1300</v>
      </c>
      <c r="L59" s="32">
        <f>J59-K59</f>
        <v>44</v>
      </c>
      <c r="M59" s="32"/>
      <c r="N59" s="32"/>
      <c r="O59" s="32">
        <f>M59-N59</f>
        <v>0</v>
      </c>
      <c r="P59" s="32">
        <v>7184.5</v>
      </c>
      <c r="Q59" s="32">
        <v>7184.5</v>
      </c>
      <c r="R59" s="32">
        <f t="shared" ref="R59:R60" si="45">P59-Q59</f>
        <v>0</v>
      </c>
      <c r="S59" s="32">
        <f>F59+I59+L59+O59+R59</f>
        <v>8219.7000000000044</v>
      </c>
      <c r="T59" s="32"/>
      <c r="U59" s="190"/>
      <c r="V59" s="103"/>
      <c r="W59" s="104"/>
      <c r="X59" s="104"/>
      <c r="Y59" s="104"/>
      <c r="Z59" s="106"/>
    </row>
    <row r="60" spans="1:26" ht="34.5" customHeight="1" thickBot="1" x14ac:dyDescent="0.3">
      <c r="A60" s="8"/>
      <c r="B60" s="199" t="s">
        <v>49</v>
      </c>
      <c r="C60" s="200"/>
      <c r="D60" s="24">
        <v>4386.3</v>
      </c>
      <c r="E60" s="24">
        <v>4386.3</v>
      </c>
      <c r="F60" s="24">
        <f t="shared" ref="F60" si="46">D60-E60</f>
        <v>0</v>
      </c>
      <c r="G60" s="24"/>
      <c r="H60" s="24"/>
      <c r="I60" s="24">
        <f t="shared" si="44"/>
        <v>0</v>
      </c>
      <c r="J60" s="24"/>
      <c r="K60" s="24"/>
      <c r="L60" s="24"/>
      <c r="M60" s="24"/>
      <c r="N60" s="24"/>
      <c r="O60" s="24"/>
      <c r="P60" s="24"/>
      <c r="Q60" s="24"/>
      <c r="R60" s="24">
        <f t="shared" si="45"/>
        <v>0</v>
      </c>
      <c r="S60" s="24">
        <f t="shared" ref="S60" si="47">F60+I60+L60+O60+R60</f>
        <v>0</v>
      </c>
      <c r="T60" s="24"/>
      <c r="U60" s="190"/>
      <c r="V60" s="103"/>
      <c r="W60" s="115"/>
      <c r="X60" s="109"/>
      <c r="Y60" s="104"/>
      <c r="Z60" s="105"/>
    </row>
    <row r="61" spans="1:26" ht="15.75" thickBot="1" x14ac:dyDescent="0.3">
      <c r="A61" s="19"/>
      <c r="B61" s="34" t="s">
        <v>10</v>
      </c>
      <c r="C61" s="18"/>
      <c r="D61" s="25">
        <f>SUM(D58:D60)</f>
        <v>59488.200000000004</v>
      </c>
      <c r="E61" s="25">
        <f t="shared" ref="E61:R61" si="48">SUM(E58:E60)</f>
        <v>51312.5</v>
      </c>
      <c r="F61" s="37">
        <f t="shared" si="48"/>
        <v>8175.7000000000044</v>
      </c>
      <c r="G61" s="25">
        <f t="shared" si="48"/>
        <v>0</v>
      </c>
      <c r="H61" s="25">
        <f t="shared" si="48"/>
        <v>0</v>
      </c>
      <c r="I61" s="26">
        <f t="shared" si="48"/>
        <v>0</v>
      </c>
      <c r="J61" s="25">
        <f t="shared" si="48"/>
        <v>1344</v>
      </c>
      <c r="K61" s="25">
        <f t="shared" si="48"/>
        <v>1300</v>
      </c>
      <c r="L61" s="26">
        <f t="shared" si="48"/>
        <v>44</v>
      </c>
      <c r="M61" s="25">
        <f t="shared" si="48"/>
        <v>0</v>
      </c>
      <c r="N61" s="25">
        <f t="shared" si="48"/>
        <v>0</v>
      </c>
      <c r="O61" s="26">
        <f t="shared" si="48"/>
        <v>0</v>
      </c>
      <c r="P61" s="25">
        <f t="shared" si="48"/>
        <v>7184.5</v>
      </c>
      <c r="Q61" s="25">
        <f t="shared" si="48"/>
        <v>7184.5</v>
      </c>
      <c r="R61" s="26">
        <f t="shared" si="48"/>
        <v>0</v>
      </c>
      <c r="S61" s="37">
        <f>SUM(S58:S60)</f>
        <v>8219.7000000000044</v>
      </c>
      <c r="T61" s="36">
        <f>S61/(D61+J61)</f>
        <v>0.13512087348476634</v>
      </c>
      <c r="U61" s="190"/>
      <c r="V61" s="94"/>
      <c r="W61" s="110"/>
      <c r="X61" s="109"/>
      <c r="Y61" s="110"/>
      <c r="Z61" s="111"/>
    </row>
    <row r="62" spans="1:26" x14ac:dyDescent="0.25">
      <c r="A62" s="8" t="s">
        <v>44</v>
      </c>
      <c r="B62" s="232" t="s">
        <v>43</v>
      </c>
      <c r="C62" s="23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190"/>
      <c r="V62" s="107"/>
      <c r="W62" s="94"/>
      <c r="X62" s="104"/>
      <c r="Y62" s="104"/>
      <c r="Z62" s="105"/>
    </row>
    <row r="63" spans="1:26" ht="33.75" customHeight="1" x14ac:dyDescent="0.25">
      <c r="A63" s="8"/>
      <c r="B63" s="201" t="s">
        <v>48</v>
      </c>
      <c r="C63" s="202"/>
      <c r="D63" s="32">
        <v>21677.5</v>
      </c>
      <c r="E63" s="32">
        <v>18425.8</v>
      </c>
      <c r="F63" s="32">
        <f>D63-E63</f>
        <v>3251.7000000000007</v>
      </c>
      <c r="G63" s="32">
        <v>225.8</v>
      </c>
      <c r="H63" s="32">
        <v>190.9</v>
      </c>
      <c r="I63" s="32">
        <f t="shared" ref="I63:I64" si="49">G63-H63</f>
        <v>34.900000000000006</v>
      </c>
      <c r="J63" s="32">
        <v>5627.3</v>
      </c>
      <c r="K63" s="32">
        <v>5500</v>
      </c>
      <c r="L63" s="32">
        <f>J63-K63</f>
        <v>127.30000000000018</v>
      </c>
      <c r="M63" s="32"/>
      <c r="N63" s="32"/>
      <c r="O63" s="32">
        <f>M63-N63</f>
        <v>0</v>
      </c>
      <c r="P63" s="32">
        <v>1413.2</v>
      </c>
      <c r="Q63" s="32">
        <v>1413.2</v>
      </c>
      <c r="R63" s="32">
        <f t="shared" ref="R63:R64" si="50">P63-Q63</f>
        <v>0</v>
      </c>
      <c r="S63" s="32">
        <f>F63+I63+L63+O63+R63</f>
        <v>3413.900000000001</v>
      </c>
      <c r="T63" s="32"/>
      <c r="U63" s="190"/>
      <c r="V63" s="103"/>
      <c r="W63" s="94"/>
      <c r="X63" s="104"/>
      <c r="Y63" s="104"/>
      <c r="Z63" s="105"/>
    </row>
    <row r="64" spans="1:26" ht="32.25" customHeight="1" thickBot="1" x14ac:dyDescent="0.3">
      <c r="A64" s="8"/>
      <c r="B64" s="199" t="s">
        <v>49</v>
      </c>
      <c r="C64" s="200"/>
      <c r="D64" s="24">
        <v>14469</v>
      </c>
      <c r="E64" s="24">
        <v>13527.8</v>
      </c>
      <c r="F64" s="24">
        <f>D64-E64</f>
        <v>941.20000000000073</v>
      </c>
      <c r="G64" s="24">
        <v>299.89999999999998</v>
      </c>
      <c r="H64" s="24">
        <v>280</v>
      </c>
      <c r="I64" s="24">
        <f t="shared" si="49"/>
        <v>19.899999999999977</v>
      </c>
      <c r="J64" s="24"/>
      <c r="K64" s="24"/>
      <c r="L64" s="24"/>
      <c r="M64" s="24"/>
      <c r="N64" s="24"/>
      <c r="O64" s="24"/>
      <c r="P64" s="24"/>
      <c r="Q64" s="24"/>
      <c r="R64" s="24">
        <f t="shared" si="50"/>
        <v>0</v>
      </c>
      <c r="S64" s="24">
        <f t="shared" ref="S64" si="51">F64+I64+L64+O64+R64</f>
        <v>961.1000000000007</v>
      </c>
      <c r="T64" s="24"/>
      <c r="U64" s="190"/>
      <c r="V64" s="103"/>
      <c r="W64" s="104"/>
      <c r="X64" s="104"/>
      <c r="Y64" s="104"/>
      <c r="Z64" s="105"/>
    </row>
    <row r="65" spans="1:27" ht="15.75" thickBot="1" x14ac:dyDescent="0.3">
      <c r="A65" s="19"/>
      <c r="B65" s="34" t="s">
        <v>10</v>
      </c>
      <c r="C65" s="18"/>
      <c r="D65" s="25">
        <f>SUM(D62:D64)</f>
        <v>36146.5</v>
      </c>
      <c r="E65" s="25">
        <f>SUM(E62:E64)</f>
        <v>31953.599999999999</v>
      </c>
      <c r="F65" s="26">
        <f>SUM(F62:F64)</f>
        <v>4192.9000000000015</v>
      </c>
      <c r="G65" s="25">
        <f t="shared" ref="G65:R65" si="52">SUM(G62:G64)</f>
        <v>525.70000000000005</v>
      </c>
      <c r="H65" s="25">
        <f t="shared" si="52"/>
        <v>470.9</v>
      </c>
      <c r="I65" s="26">
        <f t="shared" si="52"/>
        <v>54.799999999999983</v>
      </c>
      <c r="J65" s="25">
        <f t="shared" si="52"/>
        <v>5627.3</v>
      </c>
      <c r="K65" s="25">
        <f t="shared" si="52"/>
        <v>5500</v>
      </c>
      <c r="L65" s="26">
        <f t="shared" si="52"/>
        <v>127.30000000000018</v>
      </c>
      <c r="M65" s="25">
        <f t="shared" si="52"/>
        <v>0</v>
      </c>
      <c r="N65" s="25">
        <f t="shared" si="52"/>
        <v>0</v>
      </c>
      <c r="O65" s="26">
        <f t="shared" si="52"/>
        <v>0</v>
      </c>
      <c r="P65" s="25">
        <f t="shared" si="52"/>
        <v>1413.2</v>
      </c>
      <c r="Q65" s="25">
        <f t="shared" si="52"/>
        <v>1413.2</v>
      </c>
      <c r="R65" s="26">
        <f t="shared" si="52"/>
        <v>0</v>
      </c>
      <c r="S65" s="37">
        <f>SUM(S62:S64)</f>
        <v>4375.0000000000018</v>
      </c>
      <c r="T65" s="36">
        <f>S65/(D65+G65+J65)</f>
        <v>0.1034291185475006</v>
      </c>
      <c r="U65" s="190"/>
      <c r="V65" s="94"/>
      <c r="W65" s="110"/>
      <c r="X65" s="115"/>
      <c r="Y65" s="110"/>
      <c r="Z65" s="111"/>
    </row>
    <row r="66" spans="1:27" x14ac:dyDescent="0.25">
      <c r="A66" s="8" t="s">
        <v>45</v>
      </c>
      <c r="B66" s="232" t="s">
        <v>46</v>
      </c>
      <c r="C66" s="23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190"/>
      <c r="V66" s="107"/>
      <c r="W66" s="94"/>
      <c r="X66" s="116"/>
      <c r="Y66" s="104"/>
      <c r="Z66" s="105"/>
    </row>
    <row r="67" spans="1:27" ht="32.25" customHeight="1" thickBot="1" x14ac:dyDescent="0.3">
      <c r="A67" s="8"/>
      <c r="B67" s="201" t="s">
        <v>48</v>
      </c>
      <c r="C67" s="202"/>
      <c r="D67" s="184">
        <v>85794.7</v>
      </c>
      <c r="E67" s="32">
        <v>75839.3</v>
      </c>
      <c r="F67" s="102">
        <v>8816.5</v>
      </c>
      <c r="G67" s="32"/>
      <c r="H67" s="32"/>
      <c r="I67" s="32">
        <f>G67-H67</f>
        <v>0</v>
      </c>
      <c r="J67" s="32"/>
      <c r="K67" s="32"/>
      <c r="L67" s="32"/>
      <c r="M67" s="82"/>
      <c r="N67" s="82"/>
      <c r="O67" s="32">
        <f>M67-N67</f>
        <v>0</v>
      </c>
      <c r="P67" s="82"/>
      <c r="Q67" s="32"/>
      <c r="R67" s="32">
        <f>P67-Q67</f>
        <v>0</v>
      </c>
      <c r="S67" s="32"/>
      <c r="T67" s="32"/>
      <c r="U67" s="190"/>
      <c r="V67" s="103"/>
      <c r="W67" s="104"/>
      <c r="X67" s="104"/>
      <c r="Y67" s="104"/>
      <c r="Z67" s="105"/>
    </row>
    <row r="68" spans="1:27" ht="34.5" customHeight="1" thickBot="1" x14ac:dyDescent="0.3">
      <c r="A68" s="8"/>
      <c r="B68" s="199" t="s">
        <v>49</v>
      </c>
      <c r="C68" s="200"/>
      <c r="D68" s="24">
        <v>115232.3</v>
      </c>
      <c r="E68" s="24">
        <v>84183</v>
      </c>
      <c r="F68" s="24">
        <v>469.3</v>
      </c>
      <c r="G68" s="24"/>
      <c r="H68" s="24"/>
      <c r="I68" s="32">
        <f>G68-H68</f>
        <v>0</v>
      </c>
      <c r="J68" s="189">
        <v>43224</v>
      </c>
      <c r="K68" s="24"/>
      <c r="L68" s="24"/>
      <c r="M68" s="24"/>
      <c r="N68" s="24"/>
      <c r="O68" s="24"/>
      <c r="P68" s="24">
        <v>7721.8</v>
      </c>
      <c r="Q68" s="24">
        <v>7721.8</v>
      </c>
      <c r="R68" s="24">
        <v>0</v>
      </c>
      <c r="S68" s="24"/>
      <c r="T68" s="24"/>
      <c r="U68" s="190"/>
      <c r="V68" s="103"/>
      <c r="W68" s="103"/>
      <c r="X68" s="115"/>
      <c r="Y68" s="104"/>
      <c r="Z68" s="105"/>
    </row>
    <row r="69" spans="1:27" ht="15.75" thickBot="1" x14ac:dyDescent="0.3">
      <c r="A69" s="58"/>
      <c r="B69" s="59" t="s">
        <v>10</v>
      </c>
      <c r="C69" s="59"/>
      <c r="D69" s="60">
        <f>SUM(D66:D68)</f>
        <v>201027</v>
      </c>
      <c r="E69" s="60">
        <f>SUM(E66:E68)</f>
        <v>160022.29999999999</v>
      </c>
      <c r="F69" s="61">
        <f>F67+F68</f>
        <v>9285.7999999999993</v>
      </c>
      <c r="G69" s="60">
        <f>SUM(G66:G68)</f>
        <v>0</v>
      </c>
      <c r="H69" s="60">
        <f>SUM(H66:H68)</f>
        <v>0</v>
      </c>
      <c r="I69" s="61">
        <f t="shared" si="4"/>
        <v>0</v>
      </c>
      <c r="J69" s="60">
        <f>J68</f>
        <v>43224</v>
      </c>
      <c r="K69" s="60"/>
      <c r="L69" s="61">
        <v>0</v>
      </c>
      <c r="M69" s="60">
        <f>M67</f>
        <v>0</v>
      </c>
      <c r="N69" s="60">
        <f>N67</f>
        <v>0</v>
      </c>
      <c r="O69" s="61">
        <v>0</v>
      </c>
      <c r="P69" s="60">
        <f>SUM(P66:P68)</f>
        <v>7721.8</v>
      </c>
      <c r="Q69" s="60">
        <f>SUM(Q66:Q68)</f>
        <v>7721.8</v>
      </c>
      <c r="R69" s="61">
        <f t="shared" si="0"/>
        <v>0</v>
      </c>
      <c r="S69" s="62">
        <f>F69+I69+L69+O69+R69</f>
        <v>9285.7999999999993</v>
      </c>
      <c r="T69" s="63">
        <f>S69/(D69+G69+J69)</f>
        <v>3.8017449263257876E-2</v>
      </c>
      <c r="U69" s="190"/>
      <c r="V69" s="94"/>
      <c r="W69" s="110"/>
      <c r="X69" s="115"/>
      <c r="Y69" s="110"/>
      <c r="Z69" s="109"/>
    </row>
    <row r="70" spans="1:27" ht="16.5" thickBot="1" x14ac:dyDescent="0.3">
      <c r="A70" s="64"/>
      <c r="B70" s="65" t="s">
        <v>47</v>
      </c>
      <c r="C70" s="66"/>
      <c r="D70" s="186">
        <f>D17+D21+D25+D29+D33+D37+D41+D45+D49+D53+D57+D61+D65+D69</f>
        <v>770123.7</v>
      </c>
      <c r="E70" s="186">
        <f>E17+E21+E25+E29+E33+E37+E41+E45+E49+E53+E57+E61+E65+E69</f>
        <v>693452.2</v>
      </c>
      <c r="F70" s="62">
        <f>F17+F21+F25+F29+F33+F37+F41+F45+F49+F53+F57+F61+F65+F69</f>
        <v>44952.599999999991</v>
      </c>
      <c r="G70" s="186">
        <f>G17+G21+G25+G29+G33+G37+G41+G45+G49+G53+G57+G61+G65+G69</f>
        <v>775.7</v>
      </c>
      <c r="H70" s="186">
        <f t="shared" ref="H70:R70" si="53">H17+H21+H25+H29+H33+H37+H41+H45+H49+H53+H57+H61+H65+H69</f>
        <v>680.9</v>
      </c>
      <c r="I70" s="62">
        <f>I17+I21+I25+I29+I33+I37+I41+I45+I49+I53+I57+I61+I65+I69</f>
        <v>94.799999999999983</v>
      </c>
      <c r="J70" s="186">
        <f>J17+J21+J25+J29+J33+J37+J41+J45+J49+J53+J57+J61+J65+J69</f>
        <v>69981.899999999994</v>
      </c>
      <c r="K70" s="186">
        <f t="shared" si="53"/>
        <v>22439.5</v>
      </c>
      <c r="L70" s="62">
        <f>L17+L21+L25+L29+L33+L37+L41+L45+L49+L53+L57+L61+L65+L69</f>
        <v>518.40000000000055</v>
      </c>
      <c r="M70" s="186">
        <f>M17+M21+M25+M29+M33+M37+M41+M45+M49+M53+M57+M61+M65+M69</f>
        <v>89166.7</v>
      </c>
      <c r="N70" s="186">
        <f>N17+N21+N25+N29+N33+N37+N41+N45+N49+N53+N57+N61+N65+N69</f>
        <v>89166.7</v>
      </c>
      <c r="O70" s="62">
        <f>O17+O21+O25+O29+O33+O37+O41+O45+O49+O53+O57+O61+O65+O69</f>
        <v>0</v>
      </c>
      <c r="P70" s="186">
        <f t="shared" si="53"/>
        <v>44249.100000000006</v>
      </c>
      <c r="Q70" s="186">
        <f>Q17+Q21+Q25+Q29+Q33+Q37+Q41+Q45+Q49+Q53+Q57+Q61+Q65+Q69</f>
        <v>44249.100000000006</v>
      </c>
      <c r="R70" s="62">
        <f t="shared" si="53"/>
        <v>0</v>
      </c>
      <c r="S70" s="62">
        <f>S17+S21+S25+S29+S33+S37+S41+S45+S49+S53+S57+S61+S65+S69</f>
        <v>45565.8</v>
      </c>
      <c r="T70" s="187">
        <f>S70/(D70+G70+J70+M70)</f>
        <v>4.8992955202312151E-2</v>
      </c>
      <c r="U70" s="190"/>
      <c r="V70" s="94"/>
      <c r="W70" s="117"/>
      <c r="X70" s="118"/>
      <c r="Y70" s="119"/>
      <c r="Z70" s="105"/>
    </row>
    <row r="71" spans="1:27" x14ac:dyDescent="0.25">
      <c r="B71" s="1"/>
      <c r="C71" s="1"/>
      <c r="D71" s="1"/>
      <c r="E71" s="133"/>
      <c r="F71" s="133"/>
      <c r="G71" s="1"/>
      <c r="H71" s="133"/>
      <c r="I71" s="133"/>
      <c r="J71" s="1"/>
      <c r="K71" s="133"/>
      <c r="L71" s="134"/>
      <c r="M71" s="1"/>
      <c r="N71" s="1"/>
      <c r="O71" s="133"/>
      <c r="P71" s="1"/>
      <c r="Q71" s="1"/>
      <c r="R71" s="1"/>
      <c r="S71" s="135"/>
      <c r="U71" s="105"/>
      <c r="V71" s="105"/>
      <c r="W71" s="120"/>
      <c r="X71" s="105"/>
      <c r="Y71" s="79"/>
      <c r="Z71" s="105"/>
    </row>
    <row r="72" spans="1:27" x14ac:dyDescent="0.25">
      <c r="B72" s="1"/>
      <c r="C72" s="1"/>
      <c r="D72" s="3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36"/>
      <c r="V72" s="136"/>
      <c r="W72" s="1"/>
      <c r="X72" s="12"/>
      <c r="Y72" s="12"/>
      <c r="Z72" s="12"/>
      <c r="AA72" s="12"/>
    </row>
    <row r="73" spans="1:27" x14ac:dyDescent="0.25">
      <c r="B73" s="1"/>
      <c r="C73" s="1"/>
      <c r="D73" s="3"/>
      <c r="E73" s="136"/>
      <c r="F73" s="137"/>
      <c r="G73" s="1"/>
      <c r="H73" s="1"/>
      <c r="I73" s="1"/>
      <c r="J73" s="3"/>
      <c r="K73" s="3"/>
      <c r="L73" s="138"/>
      <c r="M73" s="1"/>
      <c r="N73" s="139"/>
      <c r="O73" s="140"/>
      <c r="P73" s="133"/>
      <c r="Q73" s="1"/>
      <c r="R73" s="1"/>
      <c r="S73" s="5"/>
      <c r="U73" s="121"/>
      <c r="V73" s="90"/>
      <c r="W73" s="12"/>
      <c r="X73" s="12"/>
      <c r="Y73" s="12"/>
      <c r="Z73" s="12"/>
      <c r="AA73" s="12"/>
    </row>
    <row r="74" spans="1:27" x14ac:dyDescent="0.25">
      <c r="B74" s="1"/>
      <c r="C74" s="1"/>
      <c r="D74" s="3"/>
      <c r="E74" s="3"/>
      <c r="F74" s="137"/>
      <c r="G74" s="141"/>
      <c r="H74" s="86"/>
      <c r="I74" s="1"/>
      <c r="J74" s="1"/>
      <c r="K74" s="1"/>
      <c r="L74" s="1"/>
      <c r="M74" s="5"/>
      <c r="N74" s="1"/>
      <c r="O74" s="1"/>
      <c r="P74" s="1"/>
      <c r="Q74" s="1"/>
      <c r="R74" s="1"/>
      <c r="S74" s="133"/>
      <c r="U74" s="88"/>
      <c r="V74" s="12"/>
      <c r="W74" s="12"/>
      <c r="X74" s="12"/>
      <c r="Y74" s="12"/>
      <c r="Z74" s="12"/>
      <c r="AA74" s="12"/>
    </row>
    <row r="75" spans="1:27" x14ac:dyDescent="0.25">
      <c r="B75" s="1"/>
      <c r="C75" s="1"/>
      <c r="D75" s="3"/>
      <c r="E75" s="1"/>
      <c r="F75" s="137"/>
      <c r="G75" s="141"/>
      <c r="H75" s="86"/>
      <c r="I75" s="1"/>
      <c r="J75" s="3"/>
      <c r="K75" s="1"/>
      <c r="L75" s="75"/>
      <c r="M75" s="1"/>
      <c r="N75" s="142"/>
      <c r="O75" s="1"/>
      <c r="P75" s="1"/>
      <c r="Q75" s="1"/>
      <c r="R75" s="1"/>
      <c r="S75" s="136"/>
      <c r="U75" s="90"/>
      <c r="V75" s="90"/>
      <c r="W75" s="12"/>
      <c r="X75" s="91"/>
      <c r="Y75" s="91"/>
      <c r="Z75" s="91"/>
      <c r="AA75" s="12"/>
    </row>
    <row r="76" spans="1:27" x14ac:dyDescent="0.25">
      <c r="B76" s="1"/>
      <c r="C76" s="1"/>
      <c r="D76" s="3"/>
      <c r="E76" s="1"/>
      <c r="F76" s="137"/>
      <c r="G76" s="141"/>
      <c r="H76" s="86"/>
      <c r="I76" s="1"/>
      <c r="J76" s="1"/>
      <c r="K76" s="1"/>
      <c r="L76" s="75"/>
      <c r="M76" s="1"/>
      <c r="N76" s="1"/>
      <c r="O76" s="1"/>
      <c r="P76" s="1"/>
      <c r="Q76" s="1"/>
      <c r="R76" s="1"/>
      <c r="S76" s="1"/>
      <c r="U76" s="12"/>
      <c r="V76" s="90"/>
      <c r="W76" s="12"/>
      <c r="X76" s="12"/>
      <c r="Y76" s="12"/>
      <c r="Z76" s="12"/>
      <c r="AA76" s="12"/>
    </row>
    <row r="77" spans="1:27" x14ac:dyDescent="0.25">
      <c r="B77" s="1"/>
      <c r="C77" s="1"/>
      <c r="D77" s="3"/>
      <c r="E77" s="1"/>
      <c r="F77" s="137"/>
      <c r="G77" s="141"/>
      <c r="H77" s="86"/>
      <c r="I77" s="1"/>
      <c r="J77" s="143"/>
      <c r="K77" s="1"/>
      <c r="L77" s="75"/>
      <c r="M77" s="1"/>
      <c r="N77" s="1"/>
      <c r="O77" s="1"/>
      <c r="P77" s="1"/>
      <c r="Q77" s="1"/>
      <c r="R77" s="3"/>
      <c r="S77" s="136"/>
      <c r="U77" s="12"/>
      <c r="V77" s="90"/>
      <c r="W77" s="12"/>
      <c r="X77" s="12"/>
      <c r="Y77" s="12"/>
      <c r="Z77" s="12"/>
      <c r="AA77" s="12"/>
    </row>
    <row r="78" spans="1:27" x14ac:dyDescent="0.25">
      <c r="B78" s="1"/>
      <c r="C78" s="1"/>
      <c r="D78" s="3"/>
      <c r="E78" s="1"/>
      <c r="F78" s="137"/>
      <c r="G78" s="141"/>
      <c r="H78" s="86"/>
      <c r="I78" s="143"/>
      <c r="J78" s="1"/>
      <c r="K78" s="1"/>
      <c r="L78" s="133"/>
      <c r="M78" s="1"/>
      <c r="N78" s="3"/>
      <c r="O78" s="3"/>
      <c r="P78" s="3"/>
      <c r="Q78" s="3"/>
      <c r="R78" s="1"/>
      <c r="S78" s="1"/>
      <c r="U78" s="12"/>
      <c r="V78" s="12"/>
      <c r="W78" s="12"/>
      <c r="X78" s="12"/>
      <c r="Y78" s="12"/>
      <c r="Z78" s="12"/>
      <c r="AA78" s="12"/>
    </row>
    <row r="79" spans="1:27" x14ac:dyDescent="0.25">
      <c r="B79" s="1"/>
      <c r="C79" s="1"/>
      <c r="D79" s="3"/>
      <c r="E79" s="1"/>
      <c r="F79" s="137"/>
      <c r="G79" s="5"/>
      <c r="H79" s="1"/>
      <c r="I79" s="1"/>
      <c r="J79" s="1"/>
      <c r="K79" s="1"/>
      <c r="L79" s="1"/>
      <c r="M79" s="1"/>
      <c r="N79" s="3"/>
      <c r="O79" s="3"/>
      <c r="P79" s="3"/>
      <c r="Q79" s="3"/>
      <c r="R79" s="1"/>
      <c r="S79" s="1"/>
      <c r="U79" s="12"/>
      <c r="V79" s="12"/>
      <c r="W79" s="12"/>
      <c r="X79" s="12"/>
      <c r="Y79" s="12"/>
      <c r="Z79" s="12"/>
      <c r="AA79" s="12"/>
    </row>
    <row r="80" spans="1:27" x14ac:dyDescent="0.25">
      <c r="B80" s="1"/>
      <c r="C80" s="139"/>
      <c r="D80" s="139"/>
      <c r="E80" s="144"/>
      <c r="F80" s="145"/>
      <c r="G80" s="145"/>
      <c r="H80" s="133"/>
      <c r="I80" s="1"/>
      <c r="J80" s="1"/>
      <c r="K80" s="1"/>
      <c r="L80" s="1"/>
      <c r="M80" s="1"/>
      <c r="N80" s="3"/>
      <c r="O80" s="3"/>
      <c r="P80" s="3"/>
      <c r="Q80" s="3"/>
      <c r="R80" s="3"/>
      <c r="S80" s="1"/>
      <c r="U80" s="84"/>
      <c r="V80" s="122"/>
      <c r="W80" s="89"/>
      <c r="X80" s="89"/>
      <c r="Y80" s="12"/>
      <c r="Z80" s="12"/>
      <c r="AA80" s="12"/>
    </row>
    <row r="81" spans="2:27" x14ac:dyDescent="0.25">
      <c r="B81" s="133"/>
      <c r="C81" s="144"/>
      <c r="D81" s="145"/>
      <c r="E81" s="139"/>
      <c r="F81" s="146"/>
      <c r="G81" s="147"/>
      <c r="H81" s="1"/>
      <c r="I81" s="1"/>
      <c r="J81" s="1"/>
      <c r="K81" s="1"/>
      <c r="L81" s="1"/>
      <c r="M81" s="1"/>
      <c r="N81" s="148"/>
      <c r="O81" s="3"/>
      <c r="P81" s="3"/>
      <c r="Q81" s="3"/>
      <c r="R81" s="3"/>
      <c r="S81" s="1"/>
      <c r="U81" s="84"/>
      <c r="V81" s="122"/>
      <c r="W81" s="89"/>
      <c r="X81" s="89"/>
      <c r="Y81" s="12"/>
      <c r="Z81" s="12"/>
      <c r="AA81" s="12"/>
    </row>
    <row r="82" spans="2:27" x14ac:dyDescent="0.25">
      <c r="B82" s="13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  <c r="O82" s="3"/>
      <c r="P82" s="3"/>
      <c r="Q82" s="3"/>
      <c r="R82" s="3"/>
      <c r="S82" s="1"/>
      <c r="U82" s="84"/>
      <c r="V82" s="122"/>
      <c r="W82" s="89"/>
      <c r="X82" s="89"/>
      <c r="Y82" s="12"/>
      <c r="Z82" s="12"/>
      <c r="AA82" s="12"/>
    </row>
    <row r="83" spans="2:27" x14ac:dyDescent="0.25">
      <c r="B83" s="133"/>
      <c r="C83" s="1"/>
      <c r="D83" s="1"/>
      <c r="E83" s="133"/>
      <c r="F83" s="1"/>
      <c r="G83" s="1"/>
      <c r="H83" s="1"/>
      <c r="I83" s="1"/>
      <c r="J83" s="1"/>
      <c r="K83" s="1"/>
      <c r="L83" s="1"/>
      <c r="M83" s="1"/>
      <c r="N83" s="3"/>
      <c r="O83" s="3"/>
      <c r="P83" s="3"/>
      <c r="Q83" s="3"/>
      <c r="R83" s="3"/>
      <c r="S83" s="1"/>
      <c r="U83" s="84"/>
      <c r="V83" s="12"/>
      <c r="W83" s="89"/>
      <c r="X83" s="89"/>
      <c r="Y83" s="12"/>
      <c r="Z83" s="12"/>
      <c r="AA83" s="12"/>
    </row>
    <row r="84" spans="2:2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  <c r="O84" s="3"/>
      <c r="P84" s="3"/>
      <c r="Q84" s="3"/>
      <c r="R84" s="3"/>
      <c r="S84" s="1"/>
      <c r="U84" s="84"/>
      <c r="V84" s="122"/>
      <c r="W84" s="89"/>
      <c r="X84" s="89"/>
      <c r="Y84" s="12"/>
      <c r="Z84" s="12"/>
      <c r="AA84" s="12"/>
    </row>
    <row r="85" spans="2:2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  <c r="O85" s="3"/>
      <c r="P85" s="3"/>
      <c r="Q85" s="3"/>
      <c r="R85" s="3"/>
      <c r="S85" s="1"/>
      <c r="U85" s="84"/>
      <c r="V85" s="122"/>
      <c r="W85" s="89"/>
      <c r="X85" s="89"/>
      <c r="Y85" s="12"/>
      <c r="Z85" s="12"/>
      <c r="AA85" s="12"/>
    </row>
    <row r="86" spans="2:27" x14ac:dyDescent="0.25">
      <c r="B86" s="1"/>
      <c r="C86" s="1"/>
      <c r="D86" s="1"/>
      <c r="E86" s="1"/>
      <c r="F86" s="3"/>
      <c r="G86" s="3"/>
      <c r="H86" s="2"/>
      <c r="I86" s="2"/>
      <c r="J86" s="1"/>
      <c r="K86" s="1"/>
      <c r="L86" s="1"/>
      <c r="M86" s="1"/>
      <c r="N86" s="3"/>
      <c r="O86" s="3"/>
      <c r="P86" s="3"/>
      <c r="Q86" s="3"/>
      <c r="R86" s="3"/>
      <c r="S86" s="1"/>
      <c r="U86" s="12"/>
      <c r="V86" s="12"/>
      <c r="W86" s="12"/>
      <c r="X86" s="12"/>
      <c r="Y86" s="12"/>
      <c r="Z86" s="12"/>
      <c r="AA86" s="12"/>
    </row>
    <row r="87" spans="2:27" x14ac:dyDescent="0.25">
      <c r="B87" s="1"/>
      <c r="C87" s="1"/>
      <c r="D87" s="3"/>
      <c r="E87" s="1"/>
      <c r="F87" s="137"/>
      <c r="G87" s="137"/>
      <c r="H87" s="149"/>
      <c r="I87" s="149"/>
      <c r="J87" s="3"/>
      <c r="K87" s="149"/>
      <c r="L87" s="1"/>
      <c r="M87" s="1"/>
      <c r="N87" s="3"/>
      <c r="O87" s="3"/>
      <c r="P87" s="3"/>
      <c r="Q87" s="3"/>
      <c r="R87" s="3"/>
      <c r="S87" s="1"/>
      <c r="U87" s="91"/>
      <c r="V87" s="91"/>
      <c r="W87" s="90"/>
      <c r="X87" s="91"/>
      <c r="Y87" s="12"/>
      <c r="Z87" s="12"/>
      <c r="AA87" s="12"/>
    </row>
    <row r="88" spans="2:27" x14ac:dyDescent="0.25">
      <c r="B88" s="1"/>
      <c r="C88" s="1"/>
      <c r="D88" s="3"/>
      <c r="E88" s="1"/>
      <c r="F88" s="150"/>
      <c r="G88" s="150"/>
      <c r="H88" s="149"/>
      <c r="I88" s="149"/>
      <c r="J88" s="3"/>
      <c r="K88" s="149"/>
      <c r="L88" s="1"/>
      <c r="M88" s="1"/>
      <c r="N88" s="1"/>
      <c r="O88" s="1"/>
      <c r="P88" s="1"/>
      <c r="Q88" s="1"/>
      <c r="R88" s="1"/>
      <c r="S88" s="1"/>
      <c r="U88" s="90"/>
      <c r="V88" s="12"/>
      <c r="W88" s="12"/>
      <c r="X88" s="12"/>
      <c r="Y88" s="90"/>
      <c r="Z88" s="12"/>
      <c r="AA88" s="12"/>
    </row>
    <row r="89" spans="2:27" x14ac:dyDescent="0.25">
      <c r="B89" s="1"/>
      <c r="C89" s="1"/>
      <c r="D89" s="3"/>
      <c r="E89" s="1"/>
      <c r="F89" s="150"/>
      <c r="G89" s="150"/>
      <c r="H89" s="149"/>
      <c r="I89" s="149"/>
      <c r="J89" s="3"/>
      <c r="K89" s="149"/>
      <c r="L89" s="1"/>
      <c r="M89" s="1"/>
      <c r="N89" s="1"/>
      <c r="O89" s="1"/>
      <c r="P89" s="1"/>
      <c r="Q89" s="1"/>
      <c r="R89" s="1"/>
      <c r="S89" s="1"/>
      <c r="U89" s="12"/>
      <c r="V89" s="12"/>
      <c r="W89" s="12"/>
      <c r="X89" s="90"/>
      <c r="Y89" s="12"/>
      <c r="Z89" s="12"/>
      <c r="AA89" s="12"/>
    </row>
    <row r="90" spans="2:27" x14ac:dyDescent="0.25">
      <c r="B90" s="1"/>
      <c r="C90" s="1"/>
      <c r="D90" s="3"/>
      <c r="E90" s="1"/>
      <c r="F90" s="150"/>
      <c r="G90" s="150"/>
      <c r="H90" s="149"/>
      <c r="I90" s="149"/>
      <c r="J90" s="3"/>
      <c r="K90" s="149"/>
      <c r="L90" s="1"/>
      <c r="M90" s="1"/>
      <c r="N90" s="1"/>
      <c r="O90" s="1"/>
      <c r="P90" s="1"/>
      <c r="Q90" s="1"/>
      <c r="R90" s="1"/>
      <c r="S90" s="1"/>
      <c r="U90" s="12"/>
      <c r="V90" s="12"/>
      <c r="W90" s="12"/>
      <c r="X90" s="90"/>
      <c r="Y90" s="12"/>
      <c r="Z90" s="12"/>
      <c r="AA90" s="12"/>
    </row>
    <row r="91" spans="2:27" x14ac:dyDescent="0.25">
      <c r="B91" s="1"/>
      <c r="C91" s="1"/>
      <c r="D91" s="3"/>
      <c r="E91" s="1"/>
      <c r="F91" s="73"/>
      <c r="G91" s="73"/>
      <c r="H91" s="149"/>
      <c r="I91" s="149"/>
      <c r="J91" s="3"/>
      <c r="K91" s="149"/>
      <c r="L91" s="1"/>
      <c r="M91" s="1"/>
      <c r="N91" s="1"/>
      <c r="O91" s="1"/>
      <c r="P91" s="1"/>
      <c r="Q91" s="139"/>
      <c r="R91" s="1"/>
      <c r="S91" s="1"/>
      <c r="U91" s="12"/>
      <c r="V91" s="12"/>
      <c r="W91" s="12"/>
      <c r="X91" s="12"/>
      <c r="Y91" s="12"/>
      <c r="Z91" s="12"/>
      <c r="AA91" s="12"/>
    </row>
    <row r="92" spans="2:27" x14ac:dyDescent="0.25">
      <c r="B92" s="1"/>
      <c r="C92" s="1"/>
      <c r="D92" s="3"/>
      <c r="E92" s="1"/>
      <c r="F92" s="151"/>
      <c r="G92" s="151"/>
      <c r="H92" s="149"/>
      <c r="I92" s="149"/>
      <c r="J92" s="3"/>
      <c r="K92" s="149"/>
      <c r="L92" s="1"/>
      <c r="M92" s="1"/>
      <c r="N92" s="1"/>
      <c r="O92" s="1"/>
      <c r="P92" s="1"/>
      <c r="Q92" s="1"/>
      <c r="R92" s="1"/>
      <c r="S92" s="1"/>
    </row>
    <row r="93" spans="2:27" x14ac:dyDescent="0.25">
      <c r="B93" s="1"/>
      <c r="C93" s="1"/>
      <c r="D93" s="3"/>
      <c r="E93" s="1"/>
      <c r="F93" s="152"/>
      <c r="G93" s="152"/>
      <c r="H93" s="149"/>
      <c r="I93" s="149"/>
      <c r="J93" s="3"/>
      <c r="K93" s="149"/>
      <c r="L93" s="1"/>
      <c r="M93" s="1"/>
      <c r="N93" s="1"/>
      <c r="O93" s="1"/>
      <c r="P93" s="1"/>
      <c r="Q93" s="1"/>
      <c r="R93" s="1"/>
      <c r="S93" s="1"/>
      <c r="U93" s="12"/>
      <c r="V93" s="90"/>
      <c r="W93" s="90"/>
      <c r="X93" s="12"/>
      <c r="Y93" s="12"/>
      <c r="Z93" s="12"/>
    </row>
    <row r="94" spans="2:27" x14ac:dyDescent="0.25">
      <c r="B94" s="133"/>
      <c r="C94" s="1"/>
      <c r="D94" s="1"/>
      <c r="E94" s="1"/>
      <c r="F94" s="137"/>
      <c r="G94" s="137"/>
      <c r="H94" s="149"/>
      <c r="I94" s="149"/>
      <c r="J94" s="3"/>
      <c r="K94" s="149"/>
      <c r="L94" s="1"/>
      <c r="M94" s="1"/>
      <c r="N94" s="1"/>
      <c r="O94" s="1"/>
      <c r="P94" s="1"/>
      <c r="Q94" s="3"/>
      <c r="R94" s="1"/>
      <c r="S94" s="1"/>
      <c r="T94" s="12"/>
      <c r="U94" s="12"/>
      <c r="V94" s="90"/>
      <c r="W94" s="12"/>
      <c r="X94" s="12"/>
      <c r="Y94" s="12"/>
      <c r="Z94" s="12"/>
    </row>
    <row r="95" spans="2:27" x14ac:dyDescent="0.25">
      <c r="B95" s="133"/>
      <c r="C95" s="153"/>
      <c r="D95" s="142"/>
      <c r="E95" s="154"/>
      <c r="F95" s="132"/>
      <c r="G95" s="132"/>
      <c r="H95" s="1"/>
      <c r="I95" s="1"/>
      <c r="J95" s="1"/>
      <c r="K95" s="1"/>
      <c r="L95" s="1"/>
      <c r="M95" s="1"/>
      <c r="N95" s="72"/>
      <c r="O95" s="72"/>
      <c r="P95" s="73"/>
      <c r="Q95" s="3"/>
      <c r="R95" s="1"/>
      <c r="S95" s="85"/>
      <c r="T95" s="12"/>
      <c r="U95" s="12"/>
      <c r="V95" s="12"/>
      <c r="W95" s="12"/>
      <c r="X95" s="12"/>
      <c r="Y95" s="12"/>
      <c r="Z95" s="12"/>
    </row>
    <row r="96" spans="2:27" x14ac:dyDescent="0.25">
      <c r="B96" s="133"/>
      <c r="C96" s="133"/>
      <c r="D96" s="155"/>
      <c r="E96" s="156"/>
      <c r="F96" s="149"/>
      <c r="G96" s="1"/>
      <c r="H96" s="1"/>
      <c r="I96" s="1"/>
      <c r="J96" s="1"/>
      <c r="K96" s="1"/>
      <c r="L96" s="1"/>
      <c r="M96" s="1"/>
      <c r="N96" s="72"/>
      <c r="O96" s="72"/>
      <c r="P96" s="73"/>
      <c r="Q96" s="86"/>
      <c r="R96" s="1"/>
      <c r="S96" s="85"/>
      <c r="T96" s="12"/>
      <c r="U96" s="89"/>
      <c r="V96" s="12"/>
      <c r="W96" s="12"/>
      <c r="X96" s="12"/>
      <c r="Y96" s="12"/>
      <c r="Z96" s="12"/>
    </row>
    <row r="97" spans="2:26" x14ac:dyDescent="0.25">
      <c r="B97" s="136"/>
      <c r="C97" s="136"/>
      <c r="D97" s="157"/>
      <c r="E97" s="156"/>
      <c r="F97" s="149"/>
      <c r="G97" s="1"/>
      <c r="H97" s="1"/>
      <c r="I97" s="1"/>
      <c r="J97" s="1"/>
      <c r="K97" s="1"/>
      <c r="L97" s="1"/>
      <c r="M97" s="1"/>
      <c r="N97" s="72"/>
      <c r="O97" s="72"/>
      <c r="P97" s="73"/>
      <c r="Q97" s="86"/>
      <c r="R97" s="1"/>
      <c r="S97" s="85"/>
      <c r="T97" s="12"/>
      <c r="U97" s="89"/>
      <c r="V97" s="12"/>
      <c r="W97" s="12"/>
      <c r="X97" s="12"/>
      <c r="Y97" s="12"/>
      <c r="Z97" s="12"/>
    </row>
    <row r="98" spans="2:26" x14ac:dyDescent="0.25">
      <c r="B98" s="136"/>
      <c r="C98" s="136"/>
      <c r="D98" s="157"/>
      <c r="E98" s="73"/>
      <c r="F98" s="149"/>
      <c r="G98" s="1"/>
      <c r="H98" s="85"/>
      <c r="I98" s="1"/>
      <c r="J98" s="1"/>
      <c r="K98" s="1"/>
      <c r="L98" s="1"/>
      <c r="M98" s="1"/>
      <c r="N98" s="72"/>
      <c r="O98" s="72"/>
      <c r="P98" s="73"/>
      <c r="Q98" s="86"/>
      <c r="R98" s="1"/>
      <c r="S98" s="1"/>
      <c r="T98" s="12"/>
      <c r="U98" s="89"/>
      <c r="V98" s="12"/>
      <c r="W98" s="12"/>
      <c r="X98" s="12"/>
      <c r="Y98" s="12"/>
      <c r="Z98" s="12"/>
    </row>
    <row r="99" spans="2:26" x14ac:dyDescent="0.25">
      <c r="B99" s="3"/>
      <c r="C99" s="3"/>
      <c r="D99" s="157"/>
      <c r="E99" s="137"/>
      <c r="F99" s="149"/>
      <c r="G99" s="1"/>
      <c r="H99" s="85"/>
      <c r="I99" s="158"/>
      <c r="J99" s="1"/>
      <c r="K99" s="1"/>
      <c r="L99" s="1"/>
      <c r="M99" s="1"/>
      <c r="N99" s="1"/>
      <c r="O99" s="1"/>
      <c r="P99" s="74"/>
      <c r="Q99" s="3"/>
      <c r="R99" s="1"/>
      <c r="S99" s="1"/>
      <c r="T99" s="12"/>
      <c r="U99" s="89"/>
      <c r="V99" s="12"/>
      <c r="W99" s="12"/>
      <c r="X99" s="12"/>
      <c r="Y99" s="12"/>
      <c r="Z99" s="12"/>
    </row>
    <row r="100" spans="2:26" x14ac:dyDescent="0.25">
      <c r="B100" s="1"/>
      <c r="C100" s="1"/>
      <c r="D100" s="155"/>
      <c r="E100" s="132"/>
      <c r="F100" s="75"/>
      <c r="G100" s="1"/>
      <c r="H100" s="85"/>
      <c r="I100" s="1"/>
      <c r="J100" s="1"/>
      <c r="K100" s="1"/>
      <c r="L100" s="1"/>
      <c r="M100" s="1"/>
      <c r="N100" s="1"/>
      <c r="O100" s="5"/>
      <c r="P100" s="5"/>
      <c r="Q100" s="3"/>
      <c r="R100" s="1"/>
      <c r="S100" s="1"/>
      <c r="T100" s="12"/>
      <c r="U100" s="12"/>
      <c r="V100" s="12"/>
      <c r="W100" s="12"/>
      <c r="X100" s="12"/>
      <c r="Y100" s="12"/>
      <c r="Z100" s="12"/>
    </row>
    <row r="101" spans="2:26" x14ac:dyDescent="0.25">
      <c r="B101" s="1"/>
      <c r="C101" s="1"/>
      <c r="D101" s="159"/>
      <c r="E101" s="160"/>
      <c r="F101" s="161"/>
      <c r="G101" s="161"/>
      <c r="H101" s="16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U101" s="3"/>
      <c r="V101" s="84"/>
      <c r="W101" s="84"/>
      <c r="X101" s="84"/>
      <c r="Y101" s="12"/>
      <c r="Z101" s="12"/>
    </row>
    <row r="102" spans="2:26" ht="19.5" customHeight="1" x14ac:dyDescent="0.25">
      <c r="B102" s="1"/>
      <c r="C102" s="1"/>
      <c r="D102" s="147"/>
      <c r="E102" s="138"/>
      <c r="F102" s="73"/>
      <c r="G102" s="76"/>
      <c r="H102" s="162"/>
      <c r="I102" s="1"/>
      <c r="J102" s="1"/>
      <c r="K102" s="138"/>
      <c r="L102" s="138"/>
      <c r="M102" s="1"/>
      <c r="N102" s="80"/>
      <c r="O102" s="72"/>
      <c r="P102" s="75"/>
      <c r="Q102" s="1"/>
      <c r="R102" s="1"/>
      <c r="S102" s="1"/>
      <c r="U102" s="3"/>
      <c r="V102" s="123"/>
      <c r="W102" s="123"/>
      <c r="X102" s="124"/>
      <c r="Y102" s="90"/>
      <c r="Z102" s="12"/>
    </row>
    <row r="103" spans="2:26" ht="19.5" customHeight="1" x14ac:dyDescent="0.25">
      <c r="B103" s="1"/>
      <c r="C103" s="1"/>
      <c r="D103" s="163"/>
      <c r="E103" s="73"/>
      <c r="F103" s="73"/>
      <c r="G103" s="164"/>
      <c r="H103" s="162"/>
      <c r="I103" s="1"/>
      <c r="J103" s="1"/>
      <c r="K103" s="138"/>
      <c r="L103" s="138"/>
      <c r="M103" s="1"/>
      <c r="N103" s="80"/>
      <c r="O103" s="1"/>
      <c r="P103" s="3"/>
      <c r="Q103" s="1"/>
      <c r="R103" s="1"/>
      <c r="S103" s="1"/>
      <c r="U103" s="86"/>
      <c r="V103" s="85"/>
      <c r="W103" s="85"/>
      <c r="X103" s="125"/>
      <c r="Y103" s="90"/>
      <c r="Z103" s="12"/>
    </row>
    <row r="104" spans="2:26" x14ac:dyDescent="0.25">
      <c r="B104" s="1"/>
      <c r="C104" s="1"/>
      <c r="D104" s="165"/>
      <c r="E104" s="73"/>
      <c r="F104" s="73"/>
      <c r="G104" s="138"/>
      <c r="H104" s="162"/>
      <c r="I104" s="1"/>
      <c r="J104" s="1"/>
      <c r="K104" s="138"/>
      <c r="L104" s="138"/>
      <c r="M104" s="1"/>
      <c r="N104" s="80"/>
      <c r="O104" s="77"/>
      <c r="P104" s="76"/>
      <c r="Q104" s="1"/>
      <c r="R104" s="1"/>
      <c r="S104" s="1"/>
      <c r="U104" s="86"/>
      <c r="V104" s="123"/>
      <c r="W104" s="123"/>
      <c r="X104" s="125"/>
      <c r="Y104" s="90"/>
      <c r="Z104" s="12"/>
    </row>
    <row r="105" spans="2:26" x14ac:dyDescent="0.25">
      <c r="B105" s="1"/>
      <c r="C105" s="1"/>
      <c r="D105" s="166"/>
      <c r="E105" s="73"/>
      <c r="F105" s="73"/>
      <c r="G105" s="73"/>
      <c r="H105" s="162"/>
      <c r="I105" s="1"/>
      <c r="J105" s="1"/>
      <c r="K105" s="138"/>
      <c r="L105" s="138"/>
      <c r="M105" s="1"/>
      <c r="N105" s="80"/>
      <c r="O105" s="77"/>
      <c r="P105" s="76"/>
      <c r="Q105" s="1"/>
      <c r="R105" s="1"/>
      <c r="S105" s="1"/>
      <c r="U105" s="86"/>
      <c r="V105" s="123"/>
      <c r="W105" s="123"/>
      <c r="X105" s="125"/>
      <c r="Y105" s="90"/>
      <c r="Z105" s="12"/>
    </row>
    <row r="106" spans="2:26" ht="25.5" customHeight="1" x14ac:dyDescent="0.25">
      <c r="B106" s="1"/>
      <c r="C106" s="1"/>
      <c r="D106" s="167"/>
      <c r="E106" s="73"/>
      <c r="F106" s="73"/>
      <c r="G106" s="138"/>
      <c r="H106" s="162"/>
      <c r="I106" s="1"/>
      <c r="J106" s="1"/>
      <c r="K106" s="138"/>
      <c r="L106" s="138"/>
      <c r="M106" s="1"/>
      <c r="N106" s="80"/>
      <c r="O106" s="77"/>
      <c r="P106" s="76"/>
      <c r="Q106" s="1"/>
      <c r="R106" s="1"/>
      <c r="S106" s="1"/>
      <c r="U106" s="86"/>
      <c r="V106" s="126"/>
      <c r="W106" s="126"/>
      <c r="X106" s="127"/>
      <c r="Y106" s="90"/>
      <c r="Z106" s="12"/>
    </row>
    <row r="107" spans="2:26" ht="16.5" customHeight="1" x14ac:dyDescent="0.25">
      <c r="B107" s="1"/>
      <c r="C107" s="1"/>
      <c r="D107" s="167"/>
      <c r="E107" s="73"/>
      <c r="F107" s="73"/>
      <c r="G107" s="138"/>
      <c r="H107" s="162"/>
      <c r="I107" s="1"/>
      <c r="J107" s="1"/>
      <c r="K107" s="138"/>
      <c r="L107" s="138"/>
      <c r="M107" s="1"/>
      <c r="N107" s="80"/>
      <c r="O107" s="77"/>
      <c r="P107" s="76"/>
      <c r="Q107" s="1"/>
      <c r="R107" s="1"/>
      <c r="S107" s="1"/>
      <c r="U107" s="92"/>
      <c r="V107" s="128"/>
      <c r="W107" s="128"/>
      <c r="X107" s="127"/>
      <c r="Y107" s="12"/>
      <c r="Z107" s="12"/>
    </row>
    <row r="108" spans="2:26" x14ac:dyDescent="0.25">
      <c r="B108" s="1"/>
      <c r="C108" s="1"/>
      <c r="D108" s="72"/>
      <c r="E108" s="138"/>
      <c r="F108" s="138"/>
      <c r="G108" s="138"/>
      <c r="H108" s="162"/>
      <c r="I108" s="3"/>
      <c r="J108" s="5"/>
      <c r="K108" s="138"/>
      <c r="L108" s="138"/>
      <c r="M108" s="76"/>
      <c r="N108" s="80"/>
      <c r="O108" s="77"/>
      <c r="P108" s="76"/>
      <c r="Q108" s="1"/>
      <c r="R108" s="1"/>
      <c r="S108" s="1"/>
      <c r="U108" s="92"/>
      <c r="V108" s="128"/>
      <c r="W108" s="128"/>
      <c r="X108" s="129"/>
      <c r="Y108" s="12"/>
      <c r="Z108" s="12"/>
    </row>
    <row r="109" spans="2:26" x14ac:dyDescent="0.25">
      <c r="B109" s="1"/>
      <c r="C109" s="1"/>
      <c r="D109" s="72"/>
      <c r="E109" s="138"/>
      <c r="F109" s="138"/>
      <c r="G109" s="138"/>
      <c r="H109" s="162"/>
      <c r="I109" s="3"/>
      <c r="J109" s="1"/>
      <c r="K109" s="138"/>
      <c r="L109" s="138"/>
      <c r="M109" s="76"/>
      <c r="N109" s="80"/>
      <c r="O109" s="77"/>
      <c r="P109" s="76"/>
      <c r="Q109" s="1"/>
      <c r="R109" s="1"/>
      <c r="S109" s="1"/>
      <c r="U109" s="92"/>
      <c r="V109" s="130"/>
      <c r="W109" s="130"/>
      <c r="X109" s="129"/>
      <c r="Y109" s="12"/>
      <c r="Z109" s="12"/>
    </row>
    <row r="110" spans="2:26" x14ac:dyDescent="0.25">
      <c r="B110" s="1"/>
      <c r="C110" s="1"/>
      <c r="D110" s="72"/>
      <c r="E110" s="138"/>
      <c r="F110" s="138"/>
      <c r="G110" s="138"/>
      <c r="H110" s="162"/>
      <c r="I110" s="3"/>
      <c r="J110" s="1"/>
      <c r="K110" s="138"/>
      <c r="L110" s="138"/>
      <c r="M110" s="76"/>
      <c r="N110" s="80"/>
      <c r="O110" s="77"/>
      <c r="P110" s="76"/>
      <c r="Q110" s="1"/>
      <c r="R110" s="1"/>
      <c r="S110" s="1"/>
      <c r="U110" s="92"/>
      <c r="V110" s="128"/>
      <c r="W110" s="128"/>
      <c r="X110" s="129"/>
      <c r="Y110" s="12"/>
      <c r="Z110" s="12"/>
    </row>
    <row r="111" spans="2:26" x14ac:dyDescent="0.25">
      <c r="B111" s="1"/>
      <c r="C111" s="1"/>
      <c r="D111" s="76"/>
      <c r="E111" s="76"/>
      <c r="F111" s="76"/>
      <c r="G111" s="138"/>
      <c r="H111" s="162"/>
      <c r="I111" s="3"/>
      <c r="J111" s="1"/>
      <c r="K111" s="138"/>
      <c r="L111" s="136"/>
      <c r="M111" s="76"/>
      <c r="N111" s="80"/>
      <c r="O111" s="77"/>
      <c r="P111" s="76"/>
      <c r="Q111" s="1"/>
      <c r="R111" s="1"/>
      <c r="S111" s="1"/>
      <c r="U111" s="3"/>
      <c r="V111" s="85"/>
      <c r="W111" s="85"/>
      <c r="X111" s="125"/>
      <c r="Y111" s="12"/>
      <c r="Z111" s="12"/>
    </row>
    <row r="112" spans="2:26" x14ac:dyDescent="0.25">
      <c r="B112" s="1"/>
      <c r="C112" s="1"/>
      <c r="D112" s="168"/>
      <c r="E112" s="169"/>
      <c r="F112" s="169"/>
      <c r="G112" s="169"/>
      <c r="H112" s="169"/>
      <c r="I112" s="1"/>
      <c r="J112" s="1"/>
      <c r="K112" s="5"/>
      <c r="L112" s="1"/>
      <c r="M112" s="1"/>
      <c r="N112" s="72"/>
      <c r="O112" s="77"/>
      <c r="P112" s="76"/>
      <c r="Q112" s="1"/>
      <c r="R112" s="1"/>
      <c r="S112" s="1"/>
      <c r="U112" s="3"/>
      <c r="V112" s="85"/>
      <c r="W112" s="85"/>
      <c r="X112" s="125"/>
      <c r="Y112" s="12"/>
      <c r="Z112" s="12"/>
    </row>
    <row r="113" spans="2:27" x14ac:dyDescent="0.25">
      <c r="B113" s="1"/>
      <c r="C113" s="1"/>
      <c r="D113" s="168"/>
      <c r="E113" s="169"/>
      <c r="F113" s="169"/>
      <c r="G113" s="169"/>
      <c r="H113" s="169"/>
      <c r="I113" s="1"/>
      <c r="J113" s="1"/>
      <c r="K113" s="1"/>
      <c r="L113" s="1"/>
      <c r="M113" s="1"/>
      <c r="N113" s="72"/>
      <c r="O113" s="77"/>
      <c r="P113" s="76"/>
      <c r="Q113" s="1"/>
      <c r="R113" s="1"/>
      <c r="S113" s="1"/>
      <c r="U113" s="3"/>
      <c r="V113" s="85"/>
      <c r="W113" s="85"/>
      <c r="X113" s="125"/>
      <c r="Y113" s="90"/>
      <c r="Z113" s="12"/>
    </row>
    <row r="114" spans="2:27" x14ac:dyDescent="0.25">
      <c r="B114" s="1"/>
      <c r="C114" s="1"/>
      <c r="D114" s="145"/>
      <c r="E114" s="169"/>
      <c r="F114" s="157"/>
      <c r="G114" s="157"/>
      <c r="H114" s="157"/>
      <c r="I114" s="1"/>
      <c r="J114" s="1"/>
      <c r="K114" s="1"/>
      <c r="L114" s="1"/>
      <c r="M114" s="1"/>
      <c r="N114" s="1"/>
      <c r="O114" s="78"/>
      <c r="P114" s="73"/>
      <c r="Q114" s="1"/>
      <c r="R114" s="1"/>
      <c r="S114" s="1"/>
      <c r="U114" s="3"/>
      <c r="V114" s="76"/>
      <c r="W114" s="76"/>
      <c r="X114" s="131"/>
      <c r="Y114" s="1"/>
      <c r="Z114" s="1"/>
      <c r="AA114" s="105"/>
    </row>
    <row r="115" spans="2:27" x14ac:dyDescent="0.25">
      <c r="B115" s="1"/>
      <c r="C115" s="1"/>
      <c r="D115" s="72"/>
      <c r="E115" s="154"/>
      <c r="F115" s="170"/>
      <c r="G115" s="154"/>
      <c r="H115" s="15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2"/>
      <c r="U115" s="1"/>
      <c r="V115" s="126"/>
      <c r="W115" s="126"/>
      <c r="X115" s="181"/>
      <c r="Y115" s="5"/>
      <c r="Z115" s="1"/>
      <c r="AA115" s="105"/>
    </row>
    <row r="116" spans="2:27" x14ac:dyDescent="0.25">
      <c r="B116" s="1"/>
      <c r="C116" s="1"/>
      <c r="D116" s="147"/>
      <c r="E116" s="138"/>
      <c r="F116" s="138"/>
      <c r="G116" s="73"/>
      <c r="H116" s="171"/>
      <c r="I116" s="1"/>
      <c r="J116" s="1"/>
      <c r="K116" s="3"/>
      <c r="L116" s="1"/>
      <c r="M116" s="172"/>
      <c r="N116" s="1"/>
      <c r="O116" s="155"/>
      <c r="P116" s="1"/>
      <c r="Q116" s="1"/>
      <c r="R116" s="1"/>
      <c r="S116" s="1"/>
      <c r="T116" s="12"/>
      <c r="U116" s="75"/>
      <c r="V116" s="164"/>
      <c r="W116" s="164"/>
      <c r="X116" s="182"/>
      <c r="Y116" s="5"/>
      <c r="Z116" s="1"/>
      <c r="AA116" s="105"/>
    </row>
    <row r="117" spans="2:27" x14ac:dyDescent="0.25">
      <c r="B117" s="1"/>
      <c r="C117" s="1"/>
      <c r="D117" s="163"/>
      <c r="E117" s="73"/>
      <c r="F117" s="73"/>
      <c r="G117" s="73"/>
      <c r="H117" s="162"/>
      <c r="I117" s="1"/>
      <c r="J117" s="1"/>
      <c r="K117" s="1"/>
      <c r="L117" s="1"/>
      <c r="M117" s="173"/>
      <c r="N117" s="1"/>
      <c r="O117" s="155"/>
      <c r="P117" s="1"/>
      <c r="Q117" s="1"/>
      <c r="R117" s="1"/>
      <c r="S117" s="1"/>
      <c r="T117" s="12"/>
      <c r="U117" s="1"/>
      <c r="V117" s="1"/>
      <c r="W117" s="1"/>
      <c r="X117" s="1"/>
      <c r="Y117" s="1"/>
      <c r="Z117" s="1"/>
      <c r="AA117" s="105"/>
    </row>
    <row r="118" spans="2:27" x14ac:dyDescent="0.25">
      <c r="B118" s="1"/>
      <c r="C118" s="1"/>
      <c r="D118" s="174"/>
      <c r="E118" s="73"/>
      <c r="F118" s="73"/>
      <c r="G118" s="73"/>
      <c r="H118" s="162"/>
      <c r="I118" s="1"/>
      <c r="J118" s="1"/>
      <c r="K118" s="1"/>
      <c r="L118" s="1"/>
      <c r="M118" s="76"/>
      <c r="N118" s="1"/>
      <c r="O118" s="155"/>
      <c r="P118" s="1"/>
      <c r="Q118" s="1"/>
      <c r="R118" s="1"/>
      <c r="S118" s="1"/>
      <c r="T118" s="12"/>
      <c r="U118" s="1"/>
      <c r="V118" s="1"/>
      <c r="W118" s="1"/>
      <c r="X118" s="1"/>
      <c r="Y118" s="1"/>
      <c r="Z118" s="1"/>
      <c r="AA118" s="105"/>
    </row>
    <row r="119" spans="2:27" x14ac:dyDescent="0.25">
      <c r="B119" s="1"/>
      <c r="C119" s="1"/>
      <c r="D119" s="165"/>
      <c r="E119" s="73"/>
      <c r="F119" s="73"/>
      <c r="G119" s="73"/>
      <c r="H119" s="162"/>
      <c r="I119" s="1"/>
      <c r="J119" s="1"/>
      <c r="K119" s="1"/>
      <c r="L119" s="1"/>
      <c r="M119" s="175"/>
      <c r="N119" s="3"/>
      <c r="O119" s="155"/>
      <c r="P119" s="1"/>
      <c r="Q119" s="1"/>
      <c r="R119" s="1"/>
      <c r="S119" s="1"/>
      <c r="T119" s="12"/>
      <c r="U119" s="1"/>
      <c r="V119" s="1"/>
      <c r="W119" s="1"/>
      <c r="X119" s="1"/>
      <c r="Y119" s="1"/>
      <c r="Z119" s="1"/>
      <c r="AA119" s="105"/>
    </row>
    <row r="120" spans="2:27" x14ac:dyDescent="0.25">
      <c r="B120" s="1"/>
      <c r="C120" s="1"/>
      <c r="D120" s="161"/>
      <c r="E120" s="138"/>
      <c r="F120" s="138"/>
      <c r="G120" s="138"/>
      <c r="H120" s="162"/>
      <c r="I120" s="3"/>
      <c r="J120" s="1"/>
      <c r="K120" s="3"/>
      <c r="L120" s="3"/>
      <c r="M120" s="164"/>
      <c r="N120" s="1"/>
      <c r="O120" s="155"/>
      <c r="P120" s="1"/>
      <c r="Q120" s="1"/>
      <c r="R120" s="1"/>
      <c r="S120" s="1"/>
      <c r="T120" s="12"/>
      <c r="U120" s="1"/>
      <c r="V120" s="1"/>
      <c r="W120" s="1"/>
      <c r="X120" s="1"/>
      <c r="Y120" s="1"/>
      <c r="Z120" s="1"/>
      <c r="AA120" s="105"/>
    </row>
    <row r="121" spans="2:27" x14ac:dyDescent="0.25">
      <c r="B121" s="1"/>
      <c r="C121" s="1"/>
      <c r="D121" s="176"/>
      <c r="E121" s="138"/>
      <c r="F121" s="138"/>
      <c r="G121" s="138"/>
      <c r="H121" s="177"/>
      <c r="I121" s="3"/>
      <c r="J121" s="1"/>
      <c r="K121" s="1"/>
      <c r="L121" s="1"/>
      <c r="M121" s="173"/>
      <c r="N121" s="1"/>
      <c r="O121" s="155"/>
      <c r="P121" s="1"/>
      <c r="Q121" s="1"/>
      <c r="R121" s="1"/>
      <c r="S121" s="1"/>
      <c r="T121" s="12"/>
      <c r="U121" s="1"/>
      <c r="V121" s="1"/>
      <c r="W121" s="1"/>
      <c r="X121" s="1"/>
      <c r="Y121" s="1"/>
      <c r="Z121" s="1"/>
      <c r="AA121" s="105"/>
    </row>
    <row r="122" spans="2:27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76"/>
      <c r="N122" s="3"/>
      <c r="O122" s="155"/>
      <c r="P122" s="1"/>
      <c r="Q122" s="1"/>
      <c r="R122" s="1"/>
      <c r="S122" s="1"/>
      <c r="T122" s="12"/>
      <c r="U122" s="1"/>
      <c r="V122" s="1"/>
      <c r="W122" s="1"/>
      <c r="X122" s="1"/>
      <c r="Y122" s="1"/>
      <c r="Z122" s="1"/>
      <c r="AA122" s="105"/>
    </row>
    <row r="123" spans="2:27" x14ac:dyDescent="0.25">
      <c r="B123" s="3"/>
      <c r="C123" s="1"/>
      <c r="D123" s="147"/>
      <c r="E123" s="3"/>
      <c r="F123" s="132"/>
      <c r="G123" s="141"/>
      <c r="H123" s="1"/>
      <c r="I123" s="1"/>
      <c r="J123" s="1"/>
      <c r="K123" s="1"/>
      <c r="L123" s="1"/>
      <c r="M123" s="1"/>
      <c r="N123" s="3"/>
      <c r="O123" s="1"/>
      <c r="P123" s="1"/>
      <c r="Q123" s="1"/>
      <c r="R123" s="1"/>
      <c r="S123" s="1"/>
      <c r="T123" s="12"/>
      <c r="U123" s="12"/>
      <c r="V123" s="12"/>
      <c r="W123" s="12"/>
      <c r="X123" s="12"/>
      <c r="Y123" s="12"/>
      <c r="Z123" s="12"/>
    </row>
    <row r="124" spans="2:27" x14ac:dyDescent="0.25">
      <c r="B124" s="1"/>
      <c r="C124" s="1"/>
      <c r="D124" s="163"/>
      <c r="E124" s="3"/>
      <c r="F124" s="132"/>
      <c r="G124" s="141"/>
      <c r="H124" s="1"/>
      <c r="I124" s="1"/>
      <c r="J124" s="1"/>
      <c r="K124" s="1"/>
      <c r="L124" s="1"/>
      <c r="M124" s="138"/>
      <c r="N124" s="1"/>
      <c r="O124" s="1"/>
      <c r="P124" s="1"/>
      <c r="Q124" s="1"/>
      <c r="R124" s="1"/>
      <c r="S124" s="1"/>
      <c r="U124" s="12"/>
      <c r="V124" s="12"/>
      <c r="W124" s="12"/>
      <c r="X124" s="12"/>
      <c r="Y124" s="12"/>
      <c r="Z124" s="12"/>
    </row>
    <row r="125" spans="2:27" x14ac:dyDescent="0.25">
      <c r="B125" s="1"/>
      <c r="C125" s="1"/>
      <c r="D125" s="1"/>
      <c r="E125" s="92"/>
      <c r="F125" s="178"/>
      <c r="G125" s="1"/>
      <c r="H125" s="1"/>
      <c r="I125" s="5"/>
      <c r="J125" s="1"/>
      <c r="K125" s="1"/>
      <c r="L125" s="1"/>
      <c r="M125" s="132"/>
      <c r="N125" s="85"/>
      <c r="O125" s="138"/>
      <c r="P125" s="3"/>
      <c r="Q125" s="1"/>
      <c r="R125" s="1"/>
      <c r="S125" s="1"/>
    </row>
    <row r="126" spans="2:27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27" ht="15.75" x14ac:dyDescent="0.25">
      <c r="B127" s="1"/>
      <c r="C127" s="1"/>
      <c r="D127" s="1"/>
      <c r="E127" s="179"/>
      <c r="F127" s="180"/>
      <c r="G127" s="1"/>
      <c r="H127" s="1"/>
      <c r="I127" s="1"/>
      <c r="J127" s="1"/>
      <c r="K127" s="1"/>
      <c r="L127" s="1"/>
      <c r="M127" s="85"/>
      <c r="N127" s="1"/>
      <c r="O127" s="1"/>
      <c r="P127" s="1"/>
      <c r="Q127" s="1"/>
      <c r="R127" s="1"/>
      <c r="S127" s="1"/>
    </row>
    <row r="128" spans="2:27" x14ac:dyDescent="0.25">
      <c r="B128" s="1"/>
      <c r="C128" s="3"/>
      <c r="D128" s="1"/>
      <c r="E128" s="1"/>
      <c r="F128" s="1"/>
      <c r="G128" s="1"/>
      <c r="H128" s="1"/>
      <c r="I128" s="3"/>
      <c r="J128" s="76"/>
      <c r="K128" s="1"/>
      <c r="L128" s="1"/>
      <c r="M128" s="85"/>
      <c r="N128" s="1"/>
      <c r="O128" s="1"/>
      <c r="P128" s="1"/>
      <c r="Q128" s="1"/>
      <c r="R128" s="1"/>
      <c r="S128" s="1"/>
    </row>
    <row r="129" spans="2:19" x14ac:dyDescent="0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42"/>
      <c r="N129" s="1"/>
      <c r="O129" s="1"/>
      <c r="P129" s="1"/>
      <c r="Q129" s="1"/>
      <c r="R129" s="1"/>
      <c r="S129" s="1"/>
    </row>
    <row r="130" spans="2:19" x14ac:dyDescent="0.25">
      <c r="M130" s="81">
        <f>M116+M117+M118+M120+M121+E116+E117</f>
        <v>0</v>
      </c>
    </row>
  </sheetData>
  <mergeCells count="76">
    <mergeCell ref="D2:Q2"/>
    <mergeCell ref="G3:N3"/>
    <mergeCell ref="R4:T4"/>
    <mergeCell ref="A5:A10"/>
    <mergeCell ref="B5:C10"/>
    <mergeCell ref="D5:F10"/>
    <mergeCell ref="G5:I10"/>
    <mergeCell ref="J5:L5"/>
    <mergeCell ref="M5:O5"/>
    <mergeCell ref="P5:R5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P9:R9"/>
    <mergeCell ref="J10:L10"/>
    <mergeCell ref="M10:O10"/>
    <mergeCell ref="B11:C11"/>
    <mergeCell ref="E11:E12"/>
    <mergeCell ref="F11:F12"/>
    <mergeCell ref="H11:H12"/>
    <mergeCell ref="I11:I12"/>
    <mergeCell ref="K11:K12"/>
    <mergeCell ref="L11:L12"/>
    <mergeCell ref="N11:N12"/>
    <mergeCell ref="B26:C26"/>
    <mergeCell ref="O11:O12"/>
    <mergeCell ref="Q11:Q12"/>
    <mergeCell ref="R11:R12"/>
    <mergeCell ref="B13:C13"/>
    <mergeCell ref="B15:C15"/>
    <mergeCell ref="B16:C16"/>
    <mergeCell ref="B19:C19"/>
    <mergeCell ref="B20:C20"/>
    <mergeCell ref="B22:C22"/>
    <mergeCell ref="B23:C23"/>
    <mergeCell ref="B24:C24"/>
    <mergeCell ref="B42:C42"/>
    <mergeCell ref="B27:C27"/>
    <mergeCell ref="B28:C28"/>
    <mergeCell ref="B30:C30"/>
    <mergeCell ref="B31:C31"/>
    <mergeCell ref="B32:C32"/>
    <mergeCell ref="B34:C34"/>
    <mergeCell ref="B35:C35"/>
    <mergeCell ref="B36:C36"/>
    <mergeCell ref="B38:C38"/>
    <mergeCell ref="B39:C39"/>
    <mergeCell ref="B40:C40"/>
    <mergeCell ref="B58:C58"/>
    <mergeCell ref="B43:C43"/>
    <mergeCell ref="B44:C44"/>
    <mergeCell ref="B46:C46"/>
    <mergeCell ref="B47:C47"/>
    <mergeCell ref="B48:C48"/>
    <mergeCell ref="B50:C50"/>
    <mergeCell ref="B51:C51"/>
    <mergeCell ref="B52:C52"/>
    <mergeCell ref="B54:C54"/>
    <mergeCell ref="B55:C55"/>
    <mergeCell ref="B56:C56"/>
    <mergeCell ref="B67:C67"/>
    <mergeCell ref="B68:C68"/>
    <mergeCell ref="B59:C59"/>
    <mergeCell ref="B60:C60"/>
    <mergeCell ref="B62:C62"/>
    <mergeCell ref="B63:C63"/>
    <mergeCell ref="B64:C64"/>
    <mergeCell ref="B66:C66"/>
  </mergeCells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отчету №1 2020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2021-04-13T08:52:58Z</dcterms:modified>
</cp:coreProperties>
</file>